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 LA PALMA - ENERO 2019\PLANEACIÓN - LA PALMA\PAS -  Planteamiento y Cierre II Semestre 2018\. Junta Directiva - PAS  II semestre 2018\"/>
    </mc:Choice>
  </mc:AlternateContent>
  <bookViews>
    <workbookView xWindow="0" yWindow="0" windowWidth="20490" windowHeight="6945" activeTab="2"/>
  </bookViews>
  <sheets>
    <sheet name="SEG PAS " sheetId="1" r:id="rId1"/>
    <sheet name="SEG PI " sheetId="2" r:id="rId2"/>
    <sheet name=" Plan Indicativo - II sem 2018" sheetId="3" r:id="rId3"/>
    <sheet name="Hoja1" sheetId="4" r:id="rId4"/>
  </sheets>
  <externalReferences>
    <externalReference r:id="rId5"/>
    <externalReference r:id="rId6"/>
  </externalReferences>
  <definedNames>
    <definedName name="_xlnm.Print_Titles" localSheetId="2">' Plan Indicativo - II sem 2018'!$12:$14</definedName>
  </definedNames>
  <calcPr calcId="162913"/>
</workbook>
</file>

<file path=xl/calcChain.xml><?xml version="1.0" encoding="utf-8"?>
<calcChain xmlns="http://schemas.openxmlformats.org/spreadsheetml/2006/main">
  <c r="AA73" i="3" l="1"/>
  <c r="AA72" i="3"/>
  <c r="AA71" i="3"/>
  <c r="AA70" i="3"/>
  <c r="AA68" i="3"/>
  <c r="AA64" i="3"/>
  <c r="AA63" i="3"/>
  <c r="L63" i="3"/>
  <c r="L60" i="3"/>
  <c r="AA60" i="3"/>
  <c r="AA61" i="3"/>
  <c r="L59" i="3"/>
  <c r="L51" i="3"/>
  <c r="AA57" i="3"/>
  <c r="AA56" i="3"/>
  <c r="AA54" i="3"/>
  <c r="AA53" i="3"/>
  <c r="AA1" i="3"/>
  <c r="AA51" i="3"/>
  <c r="AA49" i="3"/>
  <c r="AA48" i="3"/>
  <c r="AA47" i="3"/>
  <c r="AA45" i="3"/>
  <c r="AA44" i="3"/>
  <c r="AA43" i="3"/>
  <c r="L43" i="3"/>
  <c r="AA40" i="3"/>
  <c r="Y38" i="3"/>
  <c r="AA38" i="3"/>
  <c r="AA37" i="3"/>
  <c r="Y37" i="3"/>
  <c r="AA36" i="3"/>
  <c r="AA35" i="3"/>
  <c r="Y35" i="3"/>
  <c r="AA34" i="3"/>
  <c r="Y34" i="3"/>
  <c r="AA33" i="3"/>
  <c r="Y33" i="3"/>
  <c r="L32" i="3"/>
  <c r="X32" i="3"/>
  <c r="AA32" i="3"/>
  <c r="Y32" i="3"/>
  <c r="L25" i="3"/>
  <c r="AA31" i="3" l="1"/>
  <c r="Y31" i="3"/>
  <c r="AA30" i="3"/>
  <c r="Y30" i="3"/>
  <c r="AA28" i="3" l="1"/>
  <c r="Y28" i="3"/>
  <c r="AA27" i="3"/>
  <c r="Y27" i="3"/>
  <c r="Y26" i="3"/>
  <c r="AA25" i="3"/>
  <c r="AA26" i="3"/>
  <c r="Y25" i="3"/>
  <c r="AA24" i="3"/>
  <c r="Y24" i="3"/>
  <c r="AA23" i="3"/>
  <c r="AA22" i="3"/>
  <c r="AA21" i="3"/>
  <c r="AA20" i="3"/>
  <c r="AA19" i="3"/>
  <c r="A1" i="3"/>
  <c r="B1" i="3"/>
  <c r="I17" i="3"/>
  <c r="L17" i="3"/>
  <c r="M17" i="3" s="1"/>
  <c r="M16" i="3" l="1"/>
  <c r="AA8" i="3"/>
  <c r="AB7" i="3"/>
  <c r="AB8" i="3" s="1"/>
  <c r="I32" i="3" l="1"/>
  <c r="Z70" i="3"/>
  <c r="R51" i="3"/>
  <c r="I15" i="2"/>
  <c r="I16" i="2"/>
  <c r="L18" i="2"/>
  <c r="L19" i="2"/>
  <c r="I22" i="2"/>
  <c r="R23" i="2"/>
  <c r="L32" i="2"/>
  <c r="A17" i="1"/>
  <c r="B17" i="1"/>
  <c r="C17" i="1"/>
  <c r="H17" i="1"/>
  <c r="F19" i="1"/>
  <c r="H19" i="1"/>
  <c r="A23" i="1"/>
  <c r="B23" i="1"/>
  <c r="C23" i="1"/>
  <c r="F23" i="1"/>
  <c r="H23" i="1"/>
  <c r="H25" i="1"/>
  <c r="A27" i="1"/>
  <c r="B27" i="1"/>
  <c r="C27" i="1"/>
  <c r="A31" i="1"/>
  <c r="B31" i="1"/>
  <c r="C31" i="1"/>
  <c r="H31" i="1"/>
  <c r="A36" i="1"/>
  <c r="B36" i="1"/>
  <c r="C36" i="1"/>
  <c r="F36" i="1"/>
  <c r="G36" i="1"/>
  <c r="H36" i="1"/>
  <c r="H38" i="1"/>
  <c r="A40" i="1"/>
  <c r="B40" i="1"/>
  <c r="C40" i="1"/>
  <c r="F40" i="1"/>
  <c r="H40" i="1"/>
  <c r="I40" i="1"/>
  <c r="K40" i="1"/>
  <c r="A43" i="1"/>
  <c r="B43" i="1"/>
  <c r="C43" i="1"/>
  <c r="F43" i="1"/>
  <c r="G43" i="1"/>
  <c r="H43" i="1"/>
  <c r="H45" i="1"/>
  <c r="J45" i="1"/>
  <c r="B46" i="1"/>
  <c r="F46" i="1"/>
  <c r="G46" i="1"/>
  <c r="H46" i="1"/>
  <c r="I46" i="1"/>
  <c r="J46" i="1"/>
  <c r="K46" i="1"/>
  <c r="A47" i="1"/>
  <c r="B47" i="1"/>
  <c r="C47" i="1"/>
  <c r="F49" i="1"/>
  <c r="H49" i="1"/>
  <c r="A52" i="1"/>
  <c r="B52" i="1"/>
  <c r="C52" i="1"/>
  <c r="F52" i="1"/>
  <c r="G52" i="1"/>
  <c r="H52" i="1"/>
  <c r="K52" i="1"/>
  <c r="A55" i="1"/>
  <c r="B55" i="1"/>
  <c r="C55" i="1"/>
  <c r="F55" i="1"/>
  <c r="H55" i="1"/>
  <c r="A57" i="1"/>
  <c r="B57" i="1"/>
  <c r="C57" i="1"/>
  <c r="F57" i="1"/>
  <c r="G57" i="1"/>
  <c r="H57" i="1"/>
  <c r="A59" i="1"/>
  <c r="B59" i="1"/>
  <c r="C59" i="1"/>
  <c r="F59" i="1"/>
  <c r="G59" i="1"/>
  <c r="H59" i="1"/>
  <c r="F62" i="1"/>
  <c r="G62" i="1"/>
  <c r="H62" i="1"/>
  <c r="B64" i="1"/>
  <c r="F64" i="1"/>
  <c r="G64" i="1"/>
  <c r="H64" i="1"/>
  <c r="I64" i="1"/>
  <c r="J64" i="1"/>
  <c r="K64" i="1"/>
  <c r="A65" i="1"/>
  <c r="B65" i="1"/>
  <c r="C65" i="1"/>
  <c r="G65" i="1"/>
  <c r="H65" i="1"/>
  <c r="F68" i="1"/>
  <c r="G68" i="1"/>
  <c r="H68" i="1"/>
  <c r="F71" i="1"/>
  <c r="H71" i="1"/>
  <c r="F73" i="1"/>
  <c r="G73" i="1"/>
  <c r="H73" i="1"/>
  <c r="A74" i="1"/>
  <c r="B74" i="1"/>
  <c r="C74" i="1"/>
  <c r="F74" i="1"/>
  <c r="G74" i="1"/>
  <c r="H74" i="1"/>
  <c r="A80" i="1"/>
  <c r="B80" i="1"/>
  <c r="C80" i="1"/>
  <c r="F80" i="1"/>
  <c r="G80" i="1"/>
  <c r="B81" i="1"/>
  <c r="F81" i="1"/>
  <c r="G81" i="1"/>
  <c r="H81" i="1"/>
  <c r="K81" i="1"/>
  <c r="F82" i="1"/>
  <c r="G82" i="1"/>
  <c r="H82" i="1"/>
  <c r="K82" i="1"/>
  <c r="F83" i="1"/>
  <c r="G83" i="1"/>
  <c r="H83" i="1"/>
  <c r="K83" i="1"/>
  <c r="F84" i="1"/>
  <c r="G84" i="1"/>
  <c r="B85" i="1"/>
  <c r="F85" i="1"/>
  <c r="G85" i="1"/>
  <c r="H85" i="1"/>
  <c r="I85" i="1"/>
  <c r="A86" i="1"/>
  <c r="B86" i="1"/>
  <c r="C86" i="1"/>
  <c r="F86" i="1"/>
  <c r="G86" i="1"/>
  <c r="H86" i="1"/>
  <c r="A88" i="1"/>
  <c r="B88" i="1"/>
  <c r="C88" i="1"/>
  <c r="H88" i="1"/>
  <c r="J88" i="1"/>
  <c r="B94" i="1"/>
  <c r="H94" i="1"/>
  <c r="T94" i="1"/>
  <c r="B95" i="1"/>
  <c r="F95" i="1"/>
  <c r="H95" i="1"/>
  <c r="G98" i="1"/>
  <c r="H98" i="1"/>
  <c r="F100" i="1"/>
  <c r="G100" i="1"/>
  <c r="H100" i="1"/>
  <c r="K100" i="1"/>
  <c r="F101" i="1"/>
  <c r="G101" i="1"/>
  <c r="H101" i="1"/>
  <c r="K101" i="1"/>
</calcChain>
</file>

<file path=xl/comments1.xml><?xml version="1.0" encoding="utf-8"?>
<comments xmlns="http://schemas.openxmlformats.org/spreadsheetml/2006/main">
  <authors>
    <author>Emma Adriana Ortiz Amezquita</author>
    <author>Emma</author>
    <author>Miniportatil</author>
    <author>Administrador</author>
    <author>Miguel</author>
  </authors>
  <commentList>
    <comment ref="AX6" authorId="0" shapeId="0">
      <text>
        <r>
          <rPr>
            <b/>
            <sz val="9"/>
            <color indexed="81"/>
            <rFont val="Tahoma"/>
            <family val="2"/>
          </rPr>
          <t>Emma Adriana Ortiz Amezquita:</t>
        </r>
        <r>
          <rPr>
            <sz val="9"/>
            <color indexed="81"/>
            <rFont val="Tahoma"/>
            <family val="2"/>
          </rPr>
          <t xml:space="preserve">
Corresponde a la fórmula= total ejecutado meta producto 2017/programado año 2017</t>
        </r>
      </text>
    </comment>
    <comment ref="T7" authorId="0" shapeId="0">
      <text>
        <r>
          <rPr>
            <b/>
            <sz val="9"/>
            <color indexed="81"/>
            <rFont val="Tahoma"/>
            <family val="2"/>
          </rPr>
          <t>Emma Adriana Ortiz Amezquita:</t>
        </r>
        <r>
          <rPr>
            <sz val="9"/>
            <color indexed="81"/>
            <rFont val="Tahoma"/>
            <family val="2"/>
          </rPr>
          <t xml:space="preserve">
Corresponde a la fórmula =(actividad de la meta*programado año1)/100</t>
        </r>
      </text>
    </comment>
    <comment ref="W7" authorId="0" shapeId="0">
      <text>
        <r>
          <rPr>
            <b/>
            <sz val="9"/>
            <color indexed="81"/>
            <rFont val="Tahoma"/>
            <family val="2"/>
          </rPr>
          <t>Emma Adriana Ortiz Amezquita:</t>
        </r>
        <r>
          <rPr>
            <sz val="9"/>
            <color indexed="81"/>
            <rFont val="Tahoma"/>
            <family val="2"/>
          </rPr>
          <t xml:space="preserve">
Corresponde a la fórmula= (ejecutado* peso porcentual de la meta)/programado.</t>
        </r>
      </text>
    </comment>
    <comment ref="Z7" authorId="0" shapeId="0">
      <text>
        <r>
          <rPr>
            <b/>
            <sz val="9"/>
            <color indexed="81"/>
            <rFont val="Tahoma"/>
            <family val="2"/>
          </rPr>
          <t>Emma Adriana Ortiz Amezquita:</t>
        </r>
        <r>
          <rPr>
            <sz val="9"/>
            <color indexed="81"/>
            <rFont val="Tahoma"/>
            <family val="2"/>
          </rPr>
          <t xml:space="preserve">
Corresponde a la fórmula =(actividad de la meta*programado año1)/100</t>
        </r>
      </text>
    </comment>
    <comment ref="AC7" authorId="0" shapeId="0">
      <text>
        <r>
          <rPr>
            <b/>
            <sz val="9"/>
            <color indexed="81"/>
            <rFont val="Tahoma"/>
            <family val="2"/>
          </rPr>
          <t>Emma Adriana Ortiz Amezquita:</t>
        </r>
        <r>
          <rPr>
            <sz val="9"/>
            <color indexed="81"/>
            <rFont val="Tahoma"/>
            <family val="2"/>
          </rPr>
          <t xml:space="preserve">
si se puede arrastrarlo pendiente.</t>
        </r>
      </text>
    </comment>
    <comment ref="AE7" authorId="0" shapeId="0">
      <text>
        <r>
          <rPr>
            <b/>
            <sz val="9"/>
            <color indexed="81"/>
            <rFont val="Tahoma"/>
            <family val="2"/>
          </rPr>
          <t>Emma Adriana Ortiz Amezquita:</t>
        </r>
        <r>
          <rPr>
            <sz val="9"/>
            <color indexed="81"/>
            <rFont val="Tahoma"/>
            <family val="2"/>
          </rPr>
          <t xml:space="preserve">
Corresponde a la fórmula= (ejecutado* peso porcentual de la meta)/programado.</t>
        </r>
      </text>
    </comment>
    <comment ref="AH7" authorId="0" shapeId="0">
      <text>
        <r>
          <rPr>
            <b/>
            <sz val="9"/>
            <color indexed="81"/>
            <rFont val="Tahoma"/>
            <family val="2"/>
          </rPr>
          <t>Emma Adriana Ortiz Amezquita:</t>
        </r>
        <r>
          <rPr>
            <sz val="9"/>
            <color indexed="81"/>
            <rFont val="Tahoma"/>
            <family val="2"/>
          </rPr>
          <t xml:space="preserve">
Corresponde a la fórmula =(actividad de la meta*programado año1)/100</t>
        </r>
      </text>
    </comment>
    <comment ref="AK7" authorId="0" shapeId="0">
      <text>
        <r>
          <rPr>
            <b/>
            <sz val="9"/>
            <color indexed="81"/>
            <rFont val="Tahoma"/>
            <family val="2"/>
          </rPr>
          <t>Emma Adriana Ortiz Amezquita:</t>
        </r>
        <r>
          <rPr>
            <sz val="9"/>
            <color indexed="81"/>
            <rFont val="Tahoma"/>
            <family val="2"/>
          </rPr>
          <t xml:space="preserve">
si se puede arrastrarlo pendiente.</t>
        </r>
      </text>
    </comment>
    <comment ref="AM7" authorId="0" shapeId="0">
      <text>
        <r>
          <rPr>
            <b/>
            <sz val="9"/>
            <color indexed="81"/>
            <rFont val="Tahoma"/>
            <family val="2"/>
          </rPr>
          <t>Emma Adriana Ortiz Amezquita:</t>
        </r>
        <r>
          <rPr>
            <sz val="9"/>
            <color indexed="81"/>
            <rFont val="Tahoma"/>
            <family val="2"/>
          </rPr>
          <t xml:space="preserve">
Corresponde a la fórmula= (ejecutado* peso porcentual de la meta)/programado.</t>
        </r>
      </text>
    </comment>
    <comment ref="AP7" authorId="0" shapeId="0">
      <text>
        <r>
          <rPr>
            <b/>
            <sz val="9"/>
            <color indexed="81"/>
            <rFont val="Tahoma"/>
            <family val="2"/>
          </rPr>
          <t>Emma Adriana Ortiz Amezquita:</t>
        </r>
        <r>
          <rPr>
            <sz val="9"/>
            <color indexed="81"/>
            <rFont val="Tahoma"/>
            <family val="2"/>
          </rPr>
          <t xml:space="preserve">
Corresponde a la fórmula =(actividad de la meta*programado año1)/100</t>
        </r>
      </text>
    </comment>
    <comment ref="E14" authorId="1" shapeId="0">
      <text>
        <r>
          <rPr>
            <b/>
            <sz val="9"/>
            <color indexed="81"/>
            <rFont val="Tahoma"/>
            <family val="2"/>
          </rPr>
          <t>Emma:</t>
        </r>
        <r>
          <rPr>
            <sz val="9"/>
            <color indexed="81"/>
            <rFont val="Tahoma"/>
            <family val="2"/>
          </rPr>
          <t xml:space="preserve">
Si la meta es reducir el índice COP, el indicador es INDICE COP, y la fórmula corresponde al # de dientes cariados, obturados y perdidos/#yotal de pacientes atendidos. Es importante confirmar con la odontóloga la descripción y definir el rango de edades.</t>
        </r>
      </text>
    </comment>
    <comment ref="N14" authorId="2" shapeId="0">
      <text>
        <r>
          <rPr>
            <sz val="9"/>
            <color indexed="81"/>
            <rFont val="Tahoma"/>
            <family val="2"/>
          </rPr>
          <t>Gladys s:
Se atendern por trimestre  458  menores de 11 años.  Para un total en el año de  1833  en el año</t>
        </r>
      </text>
    </comment>
    <comment ref="N15" authorId="2" shapeId="0">
      <text>
        <r>
          <rPr>
            <sz val="9"/>
            <color indexed="81"/>
            <rFont val="Tahoma"/>
            <family val="2"/>
          </rPr>
          <t>Gladys s:
Se atendern por trimestre458  menores de 11 años.  Para un total en el año de  1833  en el año</t>
        </r>
      </text>
    </comment>
    <comment ref="L16" authorId="1" shapeId="0">
      <text>
        <r>
          <rPr>
            <b/>
            <sz val="9"/>
            <color indexed="81"/>
            <rFont val="Tahoma"/>
            <family val="2"/>
          </rPr>
          <t>Emma:</t>
        </r>
        <r>
          <rPr>
            <sz val="9"/>
            <color indexed="81"/>
            <rFont val="Tahoma"/>
            <family val="2"/>
          </rPr>
          <t xml:space="preserve">
a todos los asignados?</t>
        </r>
      </text>
    </comment>
    <comment ref="F17" authorId="1" shapeId="0">
      <text>
        <r>
          <rPr>
            <b/>
            <sz val="9"/>
            <color indexed="81"/>
            <rFont val="Tahoma"/>
            <family val="2"/>
          </rPr>
          <t>Emma:</t>
        </r>
        <r>
          <rPr>
            <sz val="9"/>
            <color indexed="81"/>
            <rFont val="Tahoma"/>
            <family val="2"/>
          </rPr>
          <t xml:space="preserve">
este indicador no mide la meta, son dos cosas diferentes. Sugiero % de pacientes nuevos identificados con HTA y DM.</t>
        </r>
      </text>
    </comment>
    <comment ref="G17" authorId="1" shapeId="0">
      <text>
        <r>
          <rPr>
            <b/>
            <sz val="9"/>
            <color indexed="81"/>
            <rFont val="Tahoma"/>
            <family val="2"/>
          </rPr>
          <t>Emma:</t>
        </r>
        <r>
          <rPr>
            <sz val="9"/>
            <color indexed="81"/>
            <rFont val="Tahoma"/>
            <family val="2"/>
          </rPr>
          <t xml:space="preserve">
La identificación de pacientes nuevos será sobre la población a cargo de la ESE.</t>
        </r>
      </text>
    </comment>
    <comment ref="L17" authorId="1" shapeId="0">
      <text>
        <r>
          <rPr>
            <b/>
            <sz val="9"/>
            <color indexed="81"/>
            <rFont val="Tahoma"/>
            <family val="2"/>
          </rPr>
          <t>Emma:</t>
        </r>
        <r>
          <rPr>
            <sz val="9"/>
            <color indexed="81"/>
            <rFont val="Tahoma"/>
            <family val="2"/>
          </rPr>
          <t xml:space="preserve">
cuántas?</t>
        </r>
      </text>
    </comment>
    <comment ref="N17" authorId="2" shapeId="0">
      <text>
        <r>
          <rPr>
            <sz val="9"/>
            <color indexed="81"/>
            <rFont val="Tahoma"/>
            <family val="2"/>
          </rPr>
          <t>Gladys:  actualmente se encuentran120 pacientes inscritos.  
Población d 18 a 60 años:  13126.  Aumentar en 8%, significa buscar: 1640 pacientes para aplicar test de findrisk.  1640/4= 410 paicnetes por trimestre.</t>
        </r>
      </text>
    </comment>
    <comment ref="L18" authorId="1" shapeId="0">
      <text>
        <r>
          <rPr>
            <b/>
            <sz val="9"/>
            <color indexed="81"/>
            <rFont val="Tahoma"/>
            <family val="2"/>
          </rPr>
          <t>Emma:</t>
        </r>
        <r>
          <rPr>
            <sz val="9"/>
            <color indexed="81"/>
            <rFont val="Tahoma"/>
            <family val="2"/>
          </rPr>
          <t xml:space="preserve">
c{omo se mide?</t>
        </r>
      </text>
    </comment>
    <comment ref="G19" authorId="1" shapeId="0">
      <text>
        <r>
          <rPr>
            <b/>
            <sz val="9"/>
            <color indexed="81"/>
            <rFont val="Tahoma"/>
            <family val="2"/>
          </rPr>
          <t>Emma:</t>
        </r>
        <r>
          <rPr>
            <sz val="9"/>
            <color indexed="81"/>
            <rFont val="Tahoma"/>
            <family val="2"/>
          </rPr>
          <t xml:space="preserve">
confirmar con la jefe xq creo que se evalúa si están controlados con las cifras tensionales, los valors del LDL y la hemoglobina glicosilada.</t>
        </r>
      </text>
    </comment>
    <comment ref="N19" authorId="2" shapeId="0">
      <text>
        <r>
          <rPr>
            <sz val="11"/>
            <color indexed="81"/>
            <rFont val="Tahoma"/>
            <family val="2"/>
          </rPr>
          <t>Gladys:  Se espera que el 60% de los pacinetes tengn adhetencia a tratamiento.     En el ultimo triemstre solo el 
45%.  Total pacientes: 120.  No controlados 48</t>
        </r>
      </text>
    </comment>
    <comment ref="N20" authorId="2" shapeId="0">
      <text>
        <r>
          <rPr>
            <sz val="9"/>
            <color indexed="81"/>
            <rFont val="Tahoma"/>
            <family val="2"/>
          </rPr>
          <t>Gladys:  Se espera que el 60% de los pacinetes tengn adhetencia a tratamiento.     En el ultimo triemstre solo el 
45%.  Total pacientes: 120.  No controlados 48</t>
        </r>
      </text>
    </comment>
    <comment ref="N21" authorId="2" shapeId="0">
      <text>
        <r>
          <rPr>
            <sz val="9"/>
            <color indexed="81"/>
            <rFont val="Tahoma"/>
            <family val="2"/>
          </rPr>
          <t xml:space="preserve">Se encuentra inscritos 40 pacientes diabeticos en la ESE.
</t>
        </r>
      </text>
    </comment>
    <comment ref="G23" authorId="1" shapeId="0">
      <text>
        <r>
          <rPr>
            <b/>
            <sz val="9"/>
            <color indexed="81"/>
            <rFont val="Tahoma"/>
            <family val="2"/>
          </rPr>
          <t>Emma:</t>
        </r>
        <r>
          <rPr>
            <sz val="9"/>
            <color indexed="81"/>
            <rFont val="Tahoma"/>
            <family val="2"/>
          </rPr>
          <t xml:space="preserve">
esta descripción no está asociada con la meta para medir esta meta es importante tener en cuenta cuántos ptes existen hoy canalizados y en cuánto se va aumentar teniendo en cuenta la población a cargo y en las edades para estos tamizajes.</t>
        </r>
      </text>
    </comment>
    <comment ref="L23" authorId="1" shapeId="0">
      <text>
        <r>
          <rPr>
            <sz val="11"/>
            <color indexed="81"/>
            <rFont val="Tahoma"/>
            <family val="2"/>
          </rPr>
          <t>Gladys:  asignadas a la ESE muejres de 25 a 59 años:  3294 usuarias.  Realziar tamizaje a 1317 usuarias.  Corresponde el 40% de la población asiganada.  Teniendo en cuenta el esquema 1-1-3, deben realziar la CCV  658 pacientes</t>
        </r>
      </text>
    </comment>
    <comment ref="G25" authorId="1" shapeId="0">
      <text>
        <r>
          <rPr>
            <b/>
            <sz val="9"/>
            <color indexed="81"/>
            <rFont val="Tahoma"/>
            <family val="2"/>
          </rPr>
          <t>Emma:</t>
        </r>
        <r>
          <rPr>
            <sz val="9"/>
            <color indexed="81"/>
            <rFont val="Tahoma"/>
            <family val="2"/>
          </rPr>
          <t xml:space="preserve">
esta descripción no está asociada con la meta para medir esta meta es importante tener en cuenta cuántos ptes existen hoy canalizados y en cuánto se va aumentar teniendo en cuenta la población a cargo y en las edades para estos tamizajes.</t>
        </r>
      </text>
    </comment>
    <comment ref="L25" authorId="1" shapeId="0">
      <text>
        <r>
          <rPr>
            <sz val="11"/>
            <color indexed="81"/>
            <rFont val="Tahoma"/>
            <family val="2"/>
          </rPr>
          <t xml:space="preserve">Gladys:  asigandas a a la ESE 3812  mujeres .  Se espera tamizar al 40%, que corresponden a  1524 mujeres mayores de 50 años.  </t>
        </r>
      </text>
    </comment>
    <comment ref="E27" authorId="1" shapeId="0">
      <text>
        <r>
          <rPr>
            <b/>
            <sz val="9"/>
            <color indexed="81"/>
            <rFont val="Tahoma"/>
            <family val="2"/>
          </rPr>
          <t>Emma:</t>
        </r>
        <r>
          <rPr>
            <sz val="9"/>
            <color indexed="81"/>
            <rFont val="Tahoma"/>
            <family val="2"/>
          </rPr>
          <t xml:space="preserve">
la meta habla de pasos y el indicador de %?? Definir si se habla de % de implementación o número de pasos implementados.</t>
        </r>
      </text>
    </comment>
    <comment ref="K27" authorId="3" shapeId="0">
      <text>
        <r>
          <rPr>
            <b/>
            <sz val="9"/>
            <color indexed="81"/>
            <rFont val="Tahoma"/>
            <family val="2"/>
          </rPr>
          <t>Administrador:</t>
        </r>
        <r>
          <rPr>
            <sz val="9"/>
            <color indexed="81"/>
            <rFont val="Tahoma"/>
            <family val="2"/>
          </rPr>
          <t xml:space="preserve">
Si 6 es el 100%.  Cada pada uno es proporcioanl s 16.6%</t>
        </r>
      </text>
    </comment>
    <comment ref="M27" authorId="0" shapeId="0">
      <text>
        <r>
          <rPr>
            <b/>
            <sz val="9"/>
            <color indexed="81"/>
            <rFont val="Tahoma"/>
            <family val="2"/>
          </rPr>
          <t>Emma Adriana Ortiz Amezquita:</t>
        </r>
        <r>
          <rPr>
            <sz val="9"/>
            <color indexed="81"/>
            <rFont val="Tahoma"/>
            <family val="2"/>
          </rPr>
          <t xml:space="preserve">
la sumatoria de estos pesos porcentuales debe ser 100% para cada meta.</t>
        </r>
      </text>
    </comment>
    <comment ref="E31" authorId="1" shapeId="0">
      <text>
        <r>
          <rPr>
            <b/>
            <sz val="9"/>
            <color indexed="81"/>
            <rFont val="Tahoma"/>
            <family val="2"/>
          </rPr>
          <t>Emma:</t>
        </r>
        <r>
          <rPr>
            <sz val="9"/>
            <color indexed="81"/>
            <rFont val="Tahoma"/>
            <family val="2"/>
          </rPr>
          <t xml:space="preserve">
la meta y el indicador mide cosas diferentes.</t>
        </r>
      </text>
    </comment>
    <comment ref="F38" authorId="1" shapeId="0">
      <text>
        <r>
          <rPr>
            <b/>
            <sz val="9"/>
            <color indexed="81"/>
            <rFont val="Tahoma"/>
            <family val="2"/>
          </rPr>
          <t>Emma:</t>
        </r>
        <r>
          <rPr>
            <sz val="9"/>
            <color indexed="81"/>
            <rFont val="Tahoma"/>
            <family val="2"/>
          </rPr>
          <t xml:space="preserve">
la meta habla de canalizar a planificación, no de notificar?</t>
        </r>
      </text>
    </comment>
    <comment ref="L40" authorId="1" shapeId="0">
      <text>
        <r>
          <rPr>
            <b/>
            <sz val="9"/>
            <color indexed="81"/>
            <rFont val="Tahoma"/>
            <family val="2"/>
          </rPr>
          <t>Emma:</t>
        </r>
        <r>
          <rPr>
            <sz val="9"/>
            <color indexed="81"/>
            <rFont val="Tahoma"/>
            <family val="2"/>
          </rPr>
          <t xml:space="preserve">
cómo se mide??</t>
        </r>
      </text>
    </comment>
    <comment ref="L41" authorId="1" shapeId="0">
      <text>
        <r>
          <rPr>
            <b/>
            <sz val="9"/>
            <color indexed="81"/>
            <rFont val="Tahoma"/>
            <family val="2"/>
          </rPr>
          <t>Emma:</t>
        </r>
        <r>
          <rPr>
            <sz val="9"/>
            <color indexed="81"/>
            <rFont val="Tahoma"/>
            <family val="2"/>
          </rPr>
          <t xml:space="preserve">
hay dos actividades cual mido con las dos reuniones??</t>
        </r>
      </text>
    </comment>
    <comment ref="I43" authorId="1" shapeId="0">
      <text>
        <r>
          <rPr>
            <b/>
            <sz val="9"/>
            <color indexed="81"/>
            <rFont val="Tahoma"/>
            <family val="2"/>
          </rPr>
          <t>Emma:</t>
        </r>
        <r>
          <rPr>
            <sz val="9"/>
            <color indexed="81"/>
            <rFont val="Tahoma"/>
            <family val="2"/>
          </rPr>
          <t xml:space="preserve">
el valor de la evaluación PAS 2017 es otro</t>
        </r>
      </text>
    </comment>
    <comment ref="L44" authorId="1" shapeId="0">
      <text>
        <r>
          <rPr>
            <b/>
            <sz val="9"/>
            <color indexed="81"/>
            <rFont val="Tahoma"/>
            <family val="2"/>
          </rPr>
          <t>Emma:</t>
        </r>
        <r>
          <rPr>
            <sz val="9"/>
            <color indexed="81"/>
            <rFont val="Tahoma"/>
            <family val="2"/>
          </rPr>
          <t xml:space="preserve">
cómo se mide?'</t>
        </r>
      </text>
    </comment>
    <comment ref="G45" authorId="1" shapeId="0">
      <text>
        <r>
          <rPr>
            <b/>
            <sz val="9"/>
            <color indexed="81"/>
            <rFont val="Tahoma"/>
            <family val="2"/>
          </rPr>
          <t>Emma:</t>
        </r>
        <r>
          <rPr>
            <sz val="9"/>
            <color indexed="81"/>
            <rFont val="Tahoma"/>
            <family val="2"/>
          </rPr>
          <t xml:space="preserve">
</t>
        </r>
        <r>
          <rPr>
            <sz val="11"/>
            <color indexed="81"/>
            <rFont val="Tahoma"/>
            <family val="2"/>
          </rPr>
          <t>no es clara la medición de atención integral, a qué se refiere? Y se debe tener en cuenta el universo, no son solo los atendidos.</t>
        </r>
      </text>
    </comment>
    <comment ref="L45" authorId="2" shapeId="0">
      <text>
        <r>
          <rPr>
            <sz val="9"/>
            <color indexed="81"/>
            <rFont val="Tahoma"/>
            <family val="2"/>
          </rPr>
          <t>Gladys:  menroes de 5 años asignados:  733.  Por trimestre buscar 183</t>
        </r>
      </text>
    </comment>
    <comment ref="L46" authorId="1" shapeId="0">
      <text>
        <r>
          <rPr>
            <b/>
            <sz val="9"/>
            <color indexed="81"/>
            <rFont val="Tahoma"/>
            <family val="2"/>
          </rPr>
          <t>Emma:</t>
        </r>
        <r>
          <rPr>
            <sz val="9"/>
            <color indexed="81"/>
            <rFont val="Tahoma"/>
            <family val="2"/>
          </rPr>
          <t xml:space="preserve">
si se quiere medir adherencia a la Guía sugiero que sea mediante auditoría y que se plantee como meta.</t>
        </r>
      </text>
    </comment>
    <comment ref="H47" authorId="1" shapeId="0">
      <text>
        <r>
          <rPr>
            <b/>
            <sz val="9"/>
            <color indexed="81"/>
            <rFont val="Tahoma"/>
            <family val="2"/>
          </rPr>
          <t>Emma:</t>
        </r>
        <r>
          <rPr>
            <sz val="9"/>
            <color indexed="81"/>
            <rFont val="Tahoma"/>
            <family val="2"/>
          </rPr>
          <t xml:space="preserve">
si es el documento actualizado la unidad de medida no sería 1?</t>
        </r>
      </text>
    </comment>
    <comment ref="L53" authorId="1" shapeId="0">
      <text>
        <r>
          <rPr>
            <b/>
            <sz val="9"/>
            <color indexed="81"/>
            <rFont val="Tahoma"/>
            <family val="2"/>
          </rPr>
          <t>Emma:</t>
        </r>
        <r>
          <rPr>
            <sz val="9"/>
            <color indexed="81"/>
            <rFont val="Tahoma"/>
            <family val="2"/>
          </rPr>
          <t xml:space="preserve">
c{omo se mide?</t>
        </r>
      </text>
    </comment>
    <comment ref="E55" authorId="1" shapeId="0">
      <text>
        <r>
          <rPr>
            <b/>
            <sz val="9"/>
            <color indexed="81"/>
            <rFont val="Tahoma"/>
            <family val="2"/>
          </rPr>
          <t>Emma:</t>
        </r>
        <r>
          <rPr>
            <sz val="9"/>
            <color indexed="81"/>
            <rFont val="Tahoma"/>
            <family val="2"/>
          </rPr>
          <t xml:space="preserve">
aumentar qué??</t>
        </r>
      </text>
    </comment>
    <comment ref="L58" authorId="1" shapeId="0">
      <text>
        <r>
          <rPr>
            <b/>
            <sz val="9"/>
            <color indexed="81"/>
            <rFont val="Tahoma"/>
            <family val="2"/>
          </rPr>
          <t>Emma:</t>
        </r>
        <r>
          <rPr>
            <sz val="9"/>
            <color indexed="81"/>
            <rFont val="Tahoma"/>
            <family val="2"/>
          </rPr>
          <t xml:space="preserve">
esta actividad le aporta a la meta?</t>
        </r>
      </text>
    </comment>
    <comment ref="L60" authorId="1" shapeId="0">
      <text>
        <r>
          <rPr>
            <b/>
            <sz val="9"/>
            <color indexed="81"/>
            <rFont val="Tahoma"/>
            <family val="2"/>
          </rPr>
          <t>Emma:</t>
        </r>
        <r>
          <rPr>
            <sz val="9"/>
            <color indexed="81"/>
            <rFont val="Tahoma"/>
            <family val="2"/>
          </rPr>
          <t xml:space="preserve">
esto se mide con qué línea base de satisfacción??</t>
        </r>
      </text>
    </comment>
    <comment ref="F65" authorId="1" shapeId="0">
      <text>
        <r>
          <rPr>
            <b/>
            <sz val="9"/>
            <color indexed="81"/>
            <rFont val="Tahoma"/>
            <family val="2"/>
          </rPr>
          <t>Emma:</t>
        </r>
        <r>
          <rPr>
            <sz val="9"/>
            <color indexed="81"/>
            <rFont val="Tahoma"/>
            <family val="2"/>
          </rPr>
          <t xml:space="preserve">
sugiero % de cumplimiento de la autoevaluación.</t>
        </r>
      </text>
    </comment>
    <comment ref="G71" authorId="1" shapeId="0">
      <text>
        <r>
          <rPr>
            <b/>
            <sz val="9"/>
            <color indexed="81"/>
            <rFont val="Tahoma"/>
            <family val="2"/>
          </rPr>
          <t>Emma:</t>
        </r>
        <r>
          <rPr>
            <sz val="9"/>
            <color indexed="81"/>
            <rFont val="Tahoma"/>
            <family val="2"/>
          </rPr>
          <t xml:space="preserve">
sugiero ajustar con # actividades cumplidas/ actividades programadas</t>
        </r>
      </text>
    </comment>
    <comment ref="K73" authorId="4" shapeId="0">
      <text>
        <r>
          <rPr>
            <sz val="9"/>
            <color indexed="81"/>
            <rFont val="Tahoma"/>
            <family val="2"/>
          </rPr>
          <t xml:space="preserve">Gladys.  Se cambia de 20 a 100.  Ya que el portafolio debe mantenerse actualizado
</t>
        </r>
      </text>
    </comment>
    <comment ref="L80" authorId="1" shapeId="0">
      <text>
        <r>
          <rPr>
            <b/>
            <sz val="9"/>
            <color indexed="81"/>
            <rFont val="Tahoma"/>
            <family val="2"/>
          </rPr>
          <t>Emma:</t>
        </r>
        <r>
          <rPr>
            <sz val="9"/>
            <color indexed="81"/>
            <rFont val="Tahoma"/>
            <family val="2"/>
          </rPr>
          <t xml:space="preserve">
</t>
        </r>
        <r>
          <rPr>
            <sz val="11"/>
            <color indexed="81"/>
            <rFont val="Tahoma"/>
            <family val="2"/>
          </rPr>
          <t>esto como se mide, sugiero realizar los reportes mensuales al sius.</t>
        </r>
      </text>
    </comment>
    <comment ref="L87" authorId="1" shapeId="0">
      <text>
        <r>
          <rPr>
            <b/>
            <sz val="9"/>
            <color indexed="81"/>
            <rFont val="Tahoma"/>
            <family val="2"/>
          </rPr>
          <t>Emma:</t>
        </r>
        <r>
          <rPr>
            <sz val="9"/>
            <color indexed="81"/>
            <rFont val="Tahoma"/>
            <family val="2"/>
          </rPr>
          <t xml:space="preserve">
c{omo se mide?'</t>
        </r>
      </text>
    </comment>
    <comment ref="L89" authorId="1" shapeId="0">
      <text>
        <r>
          <rPr>
            <b/>
            <sz val="9"/>
            <color indexed="81"/>
            <rFont val="Tahoma"/>
            <family val="2"/>
          </rPr>
          <t>Emma:</t>
        </r>
        <r>
          <rPr>
            <sz val="9"/>
            <color indexed="81"/>
            <rFont val="Tahoma"/>
            <family val="2"/>
          </rPr>
          <t xml:space="preserve">
cómo se mide??</t>
        </r>
      </text>
    </comment>
    <comment ref="L91" authorId="1" shapeId="0">
      <text>
        <r>
          <rPr>
            <b/>
            <sz val="9"/>
            <color indexed="81"/>
            <rFont val="Tahoma"/>
            <family val="2"/>
          </rPr>
          <t>Emma:</t>
        </r>
        <r>
          <rPr>
            <sz val="9"/>
            <color indexed="81"/>
            <rFont val="Tahoma"/>
            <family val="2"/>
          </rPr>
          <t xml:space="preserve">
cómo se mide??</t>
        </r>
      </text>
    </comment>
    <comment ref="L93" authorId="1" shapeId="0">
      <text>
        <r>
          <rPr>
            <b/>
            <sz val="9"/>
            <color indexed="81"/>
            <rFont val="Tahoma"/>
            <family val="2"/>
          </rPr>
          <t>Emma:</t>
        </r>
        <r>
          <rPr>
            <sz val="9"/>
            <color indexed="81"/>
            <rFont val="Tahoma"/>
            <family val="2"/>
          </rPr>
          <t xml:space="preserve">
hay varias actividades, c{omo las mido??</t>
        </r>
      </text>
    </comment>
  </commentList>
</comments>
</file>

<file path=xl/comments2.xml><?xml version="1.0" encoding="utf-8"?>
<comments xmlns="http://schemas.openxmlformats.org/spreadsheetml/2006/main">
  <authors>
    <author>Emma Adriana Ortiz Amezquita</author>
    <author>HOSPITAL</author>
    <author>Miniportatil</author>
    <author>eortiz</author>
    <author>emma ortiz a</author>
    <author>HP 14</author>
    <author>Administrador</author>
  </authors>
  <commentList>
    <comment ref="E4" authorId="0" shapeId="0">
      <text>
        <r>
          <rPr>
            <b/>
            <sz val="9"/>
            <color indexed="81"/>
            <rFont val="Tahoma"/>
            <family val="2"/>
          </rPr>
          <t>Emma Adriana Ortiz Amezquita:</t>
        </r>
        <r>
          <rPr>
            <sz val="9"/>
            <color indexed="81"/>
            <rFont val="Tahoma"/>
            <family val="2"/>
          </rPr>
          <t xml:space="preserve">
Corresponde al % de avance de la meta de producto= (ejecutado/programado)</t>
        </r>
      </text>
    </comment>
    <comment ref="L10" authorId="1" shapeId="0">
      <text>
        <r>
          <rPr>
            <b/>
            <sz val="9"/>
            <color indexed="81"/>
            <rFont val="Tahoma"/>
            <family val="2"/>
          </rPr>
          <t>HOSPITAL:</t>
        </r>
        <r>
          <rPr>
            <sz val="9"/>
            <color indexed="81"/>
            <rFont val="Tahoma"/>
            <family val="2"/>
          </rPr>
          <t xml:space="preserve">
Indicador definido para la meta de resultado</t>
        </r>
      </text>
    </comment>
    <comment ref="E13" authorId="0" shapeId="0">
      <text>
        <r>
          <rPr>
            <b/>
            <sz val="9"/>
            <color indexed="81"/>
            <rFont val="Tahoma"/>
            <family val="2"/>
          </rPr>
          <t>Emma Adriana Ortiz Amezquita:</t>
        </r>
        <r>
          <rPr>
            <sz val="9"/>
            <color indexed="81"/>
            <rFont val="Tahoma"/>
            <family val="2"/>
          </rPr>
          <t xml:space="preserve">
Revisar y elegir un objetivo encaminado PGIRS</t>
        </r>
      </text>
    </comment>
    <comment ref="G13" authorId="2" shapeId="0">
      <text>
        <r>
          <rPr>
            <b/>
            <sz val="9"/>
            <color indexed="81"/>
            <rFont val="Tahoma"/>
            <family val="2"/>
          </rPr>
          <t>Miniportatil:</t>
        </r>
        <r>
          <rPr>
            <sz val="9"/>
            <color indexed="81"/>
            <rFont val="Tahoma"/>
            <family val="2"/>
          </rPr>
          <t xml:space="preserve">
Aunque el hospital propuso una meta baja.  El cumplimiento es mayor.  Se comprometiron en un 10 en 4 años
</t>
        </r>
      </text>
    </comment>
    <comment ref="L13" authorId="2" shapeId="0">
      <text>
        <r>
          <rPr>
            <sz val="9"/>
            <color indexed="81"/>
            <rFont val="Tahoma"/>
            <family val="2"/>
          </rPr>
          <t>Gladys Bejarano.
El hospital se fortalece con los componentes del PGIRH</t>
        </r>
      </text>
    </comment>
    <comment ref="N16" authorId="3" shapeId="0">
      <text>
        <r>
          <rPr>
            <b/>
            <sz val="9"/>
            <color indexed="81"/>
            <rFont val="Tahoma"/>
            <family val="2"/>
          </rPr>
          <t>eortiz:</t>
        </r>
        <r>
          <rPr>
            <sz val="9"/>
            <color indexed="81"/>
            <rFont val="Tahoma"/>
            <family val="2"/>
          </rPr>
          <t xml:space="preserve">
aumentar la identificación en XX</t>
        </r>
      </text>
    </comment>
    <comment ref="N17" authorId="3" shapeId="0">
      <text>
        <r>
          <rPr>
            <b/>
            <sz val="9"/>
            <color indexed="81"/>
            <rFont val="Tahoma"/>
            <family val="2"/>
          </rPr>
          <t>eortiz:</t>
        </r>
        <r>
          <rPr>
            <sz val="9"/>
            <color indexed="81"/>
            <rFont val="Tahoma"/>
            <family val="2"/>
          </rPr>
          <t xml:space="preserve">
aumentar la identificación en XX</t>
        </r>
      </text>
    </comment>
    <comment ref="N18" authorId="0" shapeId="0">
      <text>
        <r>
          <rPr>
            <b/>
            <sz val="9"/>
            <color indexed="81"/>
            <rFont val="Tahoma"/>
            <family val="2"/>
          </rPr>
          <t>Emma Adriana Ortiz Amezquita:</t>
        </r>
        <r>
          <rPr>
            <sz val="9"/>
            <color indexed="81"/>
            <rFont val="Tahoma"/>
            <family val="2"/>
          </rPr>
          <t xml:space="preserve">
identificar la población sujeta de tamizaje APS o PIC. (mujeres edad fertil, hombres y mujeres &gt;50)
Canalización y seguimiento</t>
        </r>
      </text>
    </comment>
    <comment ref="E20" authorId="3" shapeId="0">
      <text>
        <r>
          <rPr>
            <b/>
            <sz val="9"/>
            <color indexed="81"/>
            <rFont val="Tahoma"/>
            <family val="2"/>
          </rPr>
          <t>eortiz:</t>
        </r>
        <r>
          <rPr>
            <sz val="9"/>
            <color indexed="81"/>
            <rFont val="Tahoma"/>
            <family val="2"/>
          </rPr>
          <t xml:space="preserve">
reducir la mortalidad institucional evitable y asociada a desnutrición.</t>
        </r>
      </text>
    </comment>
    <comment ref="L20" authorId="2" shapeId="0">
      <text>
        <r>
          <rPr>
            <b/>
            <sz val="9"/>
            <color indexed="81"/>
            <rFont val="Tahoma"/>
            <family val="2"/>
          </rPr>
          <t>Miniportatil:</t>
        </r>
        <r>
          <rPr>
            <sz val="9"/>
            <color indexed="81"/>
            <rFont val="Tahoma"/>
            <family val="2"/>
          </rPr>
          <t xml:space="preserve">
No hubo muertes por desnutrvion en el período
</t>
        </r>
      </text>
    </comment>
    <comment ref="N20" authorId="3" shapeId="0">
      <text>
        <r>
          <rPr>
            <b/>
            <sz val="9"/>
            <color indexed="81"/>
            <rFont val="Tahoma"/>
            <family val="2"/>
          </rPr>
          <t>eortiz:</t>
        </r>
        <r>
          <rPr>
            <sz val="9"/>
            <color indexed="81"/>
            <rFont val="Tahoma"/>
            <family val="2"/>
          </rPr>
          <t xml:space="preserve">
programa o plan de choque xa mortalidad x desnutrición.</t>
        </r>
      </text>
    </comment>
    <comment ref="L21" authorId="2" shapeId="0">
      <text>
        <r>
          <rPr>
            <b/>
            <sz val="9"/>
            <color indexed="81"/>
            <rFont val="Tahoma"/>
            <family val="2"/>
          </rPr>
          <t>Miniportatil:</t>
        </r>
        <r>
          <rPr>
            <sz val="9"/>
            <color indexed="81"/>
            <rFont val="Tahoma"/>
            <family val="2"/>
          </rPr>
          <t xml:space="preserve">
No hubo muertes maternas en el periodo
</t>
        </r>
      </text>
    </comment>
    <comment ref="N21" authorId="4" shapeId="0">
      <text>
        <r>
          <rPr>
            <b/>
            <sz val="9"/>
            <color indexed="81"/>
            <rFont val="Tahoma"/>
            <family val="2"/>
          </rPr>
          <t>emma ortiz a:</t>
        </r>
        <r>
          <rPr>
            <sz val="9"/>
            <color indexed="81"/>
            <rFont val="Tahoma"/>
            <family val="2"/>
          </rPr>
          <t xml:space="preserve">
Revisar con Mauricio el alcance</t>
        </r>
      </text>
    </comment>
    <comment ref="L22" authorId="5" shapeId="0">
      <text>
        <r>
          <rPr>
            <b/>
            <sz val="9"/>
            <color indexed="81"/>
            <rFont val="Tahoma"/>
            <family val="2"/>
          </rPr>
          <t xml:space="preserve">15 gestantes / 2665 adolescentes x 100
</t>
        </r>
      </text>
    </comment>
    <comment ref="N22" authorId="0" shapeId="0">
      <text>
        <r>
          <rPr>
            <b/>
            <sz val="9"/>
            <color indexed="81"/>
            <rFont val="Tahoma"/>
            <family val="2"/>
          </rPr>
          <t>Emma Adriana Ortiz Amezquita:</t>
        </r>
        <r>
          <rPr>
            <sz val="9"/>
            <color indexed="81"/>
            <rFont val="Tahoma"/>
            <family val="2"/>
          </rPr>
          <t xml:space="preserve">
Consulta planificación a las post parto</t>
        </r>
      </text>
    </comment>
    <comment ref="N23" authorId="0" shapeId="0">
      <text>
        <r>
          <rPr>
            <b/>
            <sz val="9"/>
            <color indexed="81"/>
            <rFont val="Tahoma"/>
            <family val="2"/>
          </rPr>
          <t>Emma Adriana Ortiz Amezquita:</t>
        </r>
        <r>
          <rPr>
            <sz val="9"/>
            <color indexed="81"/>
            <rFont val="Tahoma"/>
            <family val="2"/>
          </rPr>
          <t xml:space="preserve">
Consulta planificación a las post parto</t>
        </r>
      </text>
    </comment>
    <comment ref="E25" authorId="0" shapeId="0">
      <text>
        <r>
          <rPr>
            <b/>
            <sz val="9"/>
            <color indexed="81"/>
            <rFont val="Tahoma"/>
            <family val="2"/>
          </rPr>
          <t>Emma Adriana Ortiz Amezquita:</t>
        </r>
        <r>
          <rPr>
            <sz val="9"/>
            <color indexed="81"/>
            <rFont val="Tahoma"/>
            <family val="2"/>
          </rPr>
          <t xml:space="preserve">
reducir a cero</t>
        </r>
      </text>
    </comment>
    <comment ref="V32" authorId="2" shapeId="0">
      <text>
        <r>
          <rPr>
            <sz val="9"/>
            <color indexed="81"/>
            <rFont val="Tahoma"/>
            <family val="2"/>
          </rPr>
          <t xml:space="preserve">Gladys Bejarano:  </t>
        </r>
        <r>
          <rPr>
            <sz val="11"/>
            <color indexed="81"/>
            <rFont val="Tahoma"/>
            <family val="2"/>
          </rPr>
          <t>Se cumplen con 8 de 8 acciones plnateadas en el plan de mejoramiento.</t>
        </r>
        <r>
          <rPr>
            <sz val="9"/>
            <color indexed="81"/>
            <rFont val="Tahoma"/>
            <family val="2"/>
          </rPr>
          <t xml:space="preserve">
</t>
        </r>
      </text>
    </comment>
    <comment ref="U33" authorId="0" shapeId="0">
      <text>
        <r>
          <rPr>
            <b/>
            <sz val="9"/>
            <color indexed="81"/>
            <rFont val="Tahoma"/>
            <family val="2"/>
          </rPr>
          <t>Emma Adriana Ortiz Amezquita:</t>
        </r>
        <r>
          <rPr>
            <sz val="9"/>
            <color indexed="81"/>
            <rFont val="Tahoma"/>
            <family val="2"/>
          </rPr>
          <t xml:space="preserve">
% cumplimiento igual que plan de gestion</t>
        </r>
      </text>
    </comment>
    <comment ref="V33" authorId="2" shapeId="0">
      <text>
        <r>
          <rPr>
            <sz val="11"/>
            <color indexed="81"/>
            <rFont val="Tahoma"/>
            <family val="2"/>
          </rPr>
          <t xml:space="preserve">Gladys Bejarano_  Se cuplen 13 acciones de 21 establecidas en el plan de mejoramiento
 </t>
        </r>
        <r>
          <rPr>
            <sz val="9"/>
            <color indexed="81"/>
            <rFont val="Tahoma"/>
            <family val="2"/>
          </rPr>
          <t xml:space="preserve">
</t>
        </r>
      </text>
    </comment>
    <comment ref="O34" authorId="0" shapeId="0">
      <text>
        <r>
          <rPr>
            <b/>
            <sz val="9"/>
            <color indexed="81"/>
            <rFont val="Tahoma"/>
            <family val="2"/>
          </rPr>
          <t>Emma Adriana Ortiz Amezquita:</t>
        </r>
        <r>
          <rPr>
            <sz val="9"/>
            <color indexed="81"/>
            <rFont val="Tahoma"/>
            <family val="2"/>
          </rPr>
          <t xml:space="preserve">
cumplir con el SUH</t>
        </r>
      </text>
    </comment>
    <comment ref="U37" authorId="0" shapeId="0">
      <text>
        <r>
          <rPr>
            <b/>
            <sz val="9"/>
            <color indexed="81"/>
            <rFont val="Tahoma"/>
            <family val="2"/>
          </rPr>
          <t>Emma Adriana Ortiz Amezquita:</t>
        </r>
        <r>
          <rPr>
            <sz val="9"/>
            <color indexed="81"/>
            <rFont val="Tahoma"/>
            <family val="2"/>
          </rPr>
          <t xml:space="preserve">
70%</t>
        </r>
      </text>
    </comment>
    <comment ref="T40" authorId="6" shapeId="0">
      <text>
        <r>
          <rPr>
            <b/>
            <sz val="9"/>
            <color indexed="81"/>
            <rFont val="Tahoma"/>
            <family val="2"/>
          </rPr>
          <t>Gladys Bejarano:  el 100% corresponde a 12 informes enviados.</t>
        </r>
        <r>
          <rPr>
            <sz val="9"/>
            <color indexed="81"/>
            <rFont val="Tahoma"/>
            <family val="2"/>
          </rPr>
          <t xml:space="preserve">
</t>
        </r>
      </text>
    </comment>
    <comment ref="N41" authorId="3" shapeId="0">
      <text>
        <r>
          <rPr>
            <b/>
            <sz val="9"/>
            <color indexed="81"/>
            <rFont val="Tahoma"/>
            <family val="2"/>
          </rPr>
          <t>eortiz:</t>
        </r>
        <r>
          <rPr>
            <sz val="9"/>
            <color indexed="81"/>
            <rFont val="Tahoma"/>
            <family val="2"/>
          </rPr>
          <t xml:space="preserve">
ASEGURAMIENTO</t>
        </r>
      </text>
    </comment>
    <comment ref="T41" authorId="6" shapeId="0">
      <text>
        <r>
          <rPr>
            <b/>
            <sz val="9"/>
            <color indexed="81"/>
            <rFont val="Tahoma"/>
            <family val="2"/>
          </rPr>
          <t>Gladys Bejarano</t>
        </r>
        <r>
          <rPr>
            <sz val="9"/>
            <color indexed="81"/>
            <rFont val="Tahoma"/>
            <family val="2"/>
          </rPr>
          <t xml:space="preserve">
El 100% correspnden a 12 informes enviados </t>
        </r>
      </text>
    </comment>
    <comment ref="N42" authorId="3" shapeId="0">
      <text>
        <r>
          <rPr>
            <b/>
            <sz val="9"/>
            <color indexed="81"/>
            <rFont val="Tahoma"/>
            <family val="2"/>
          </rPr>
          <t>eortiz:</t>
        </r>
        <r>
          <rPr>
            <sz val="9"/>
            <color indexed="81"/>
            <rFont val="Tahoma"/>
            <family val="2"/>
          </rPr>
          <t xml:space="preserve">
ASEGURAMIENTO</t>
        </r>
      </text>
    </comment>
    <comment ref="N43" authorId="3" shapeId="0">
      <text>
        <r>
          <rPr>
            <b/>
            <sz val="9"/>
            <color indexed="81"/>
            <rFont val="Tahoma"/>
            <family val="2"/>
          </rPr>
          <t>eortiz:</t>
        </r>
        <r>
          <rPr>
            <sz val="9"/>
            <color indexed="81"/>
            <rFont val="Tahoma"/>
            <family val="2"/>
          </rPr>
          <t xml:space="preserve">
ASEGURAMIENTO</t>
        </r>
      </text>
    </comment>
    <comment ref="T44" authorId="6" shapeId="0">
      <text>
        <r>
          <rPr>
            <b/>
            <sz val="9"/>
            <color indexed="81"/>
            <rFont val="Tahoma"/>
            <family val="2"/>
          </rPr>
          <t>Gladys Bejarano:  Se espera en el cuatrenio 4 serviciox, los que correspnden al 100%</t>
        </r>
      </text>
    </comment>
    <comment ref="T49" authorId="6" shapeId="0">
      <text>
        <r>
          <rPr>
            <b/>
            <sz val="9"/>
            <color indexed="81"/>
            <rFont val="Tahoma"/>
            <family val="2"/>
          </rPr>
          <t xml:space="preserve">Gladys Bejarano:  </t>
        </r>
        <r>
          <rPr>
            <sz val="9"/>
            <color indexed="81"/>
            <rFont val="Tahoma"/>
            <family val="2"/>
          </rPr>
          <t xml:space="preserve">el 100% correspond e a uno (1) informe de PGIR
</t>
        </r>
      </text>
    </comment>
    <comment ref="T51" authorId="6" shapeId="0">
      <text>
        <r>
          <rPr>
            <b/>
            <sz val="9"/>
            <color indexed="81"/>
            <rFont val="Tahoma"/>
            <family val="2"/>
          </rPr>
          <t xml:space="preserve">Gladys Bejarano.  </t>
        </r>
        <r>
          <rPr>
            <sz val="9"/>
            <color indexed="81"/>
            <rFont val="Tahoma"/>
            <family val="2"/>
          </rPr>
          <t xml:space="preserve">El 100% corresponde a un manual de contrataciòn ajustado.
</t>
        </r>
      </text>
    </comment>
  </commentList>
</comments>
</file>

<file path=xl/comments3.xml><?xml version="1.0" encoding="utf-8"?>
<comments xmlns="http://schemas.openxmlformats.org/spreadsheetml/2006/main">
  <authors>
    <author>Emma Adriana Ortiz Amezquita</author>
    <author>Miniportatil</author>
    <author>HOSPITAL</author>
    <author>user</author>
    <author>usuario</author>
    <author>Caja Calera</author>
    <author>sandr</author>
  </authors>
  <commentList>
    <comment ref="E11" authorId="0" shapeId="0">
      <text>
        <r>
          <rPr>
            <b/>
            <sz val="9"/>
            <color indexed="81"/>
            <rFont val="Tahoma"/>
            <family val="2"/>
          </rPr>
          <t>Emma Adriana Ortiz Amezquita:</t>
        </r>
        <r>
          <rPr>
            <sz val="9"/>
            <color indexed="81"/>
            <rFont val="Tahoma"/>
            <family val="2"/>
          </rPr>
          <t xml:space="preserve">
Corresponde al % de avance de la meta de producto= (ejecutado/programado)</t>
        </r>
      </text>
    </comment>
    <comment ref="G15" authorId="1" shapeId="0">
      <text>
        <r>
          <rPr>
            <b/>
            <sz val="9"/>
            <color indexed="81"/>
            <rFont val="Tahoma"/>
            <family val="2"/>
          </rPr>
          <t>Miniportatil:</t>
        </r>
        <r>
          <rPr>
            <sz val="9"/>
            <color indexed="81"/>
            <rFont val="Tahoma"/>
            <family val="2"/>
          </rPr>
          <t xml:space="preserve">
Aunque el hospital propuso una meta baja.  El cumplimiento es mayor.  Se comprometiron en un 10 en 4 años
</t>
        </r>
      </text>
    </comment>
    <comment ref="I15" authorId="2" shapeId="0">
      <text>
        <r>
          <rPr>
            <b/>
            <sz val="9"/>
            <color indexed="81"/>
            <rFont val="Tahoma"/>
            <family val="2"/>
          </rPr>
          <t>HOSPITAL:</t>
        </r>
        <r>
          <rPr>
            <sz val="9"/>
            <color indexed="81"/>
            <rFont val="Tahoma"/>
            <family val="2"/>
          </rPr>
          <t xml:space="preserve">
Indicador definido para la meta de resultado</t>
        </r>
      </text>
    </comment>
    <comment ref="L17" authorId="3" shapeId="0">
      <text>
        <r>
          <rPr>
            <b/>
            <sz val="9"/>
            <color indexed="81"/>
            <rFont val="Tahoma"/>
            <family val="2"/>
          </rPr>
          <t>HTA  NUEVOS  214 EN EL 2018 (</t>
        </r>
        <r>
          <rPr>
            <sz val="9"/>
            <color indexed="81"/>
            <rFont val="Tahoma"/>
            <family val="2"/>
          </rPr>
          <t xml:space="preserve">109+105)
LA PALMA 109 + 894 EXISTENTES = </t>
        </r>
        <r>
          <rPr>
            <b/>
            <sz val="9"/>
            <color indexed="81"/>
            <rFont val="Tahoma"/>
            <family val="2"/>
          </rPr>
          <t>1003</t>
        </r>
        <r>
          <rPr>
            <sz val="9"/>
            <color indexed="81"/>
            <rFont val="Tahoma"/>
            <family val="2"/>
          </rPr>
          <t xml:space="preserve">
YACOPI 105 + 849 EXISTENTE =</t>
        </r>
        <r>
          <rPr>
            <b/>
            <sz val="9"/>
            <color indexed="81"/>
            <rFont val="Tahoma"/>
            <family val="2"/>
          </rPr>
          <t xml:space="preserve"> 954</t>
        </r>
        <r>
          <rPr>
            <sz val="9"/>
            <color indexed="81"/>
            <rFont val="Tahoma"/>
            <family val="2"/>
          </rPr>
          <t xml:space="preserve">
</t>
        </r>
        <r>
          <rPr>
            <b/>
            <sz val="9"/>
            <color indexed="81"/>
            <rFont val="Tahoma"/>
            <family val="2"/>
          </rPr>
          <t xml:space="preserve">TOTAL (1003 + 954) = 1957
</t>
        </r>
        <r>
          <rPr>
            <sz val="9"/>
            <color indexed="81"/>
            <rFont val="Tahoma"/>
            <family val="2"/>
          </rPr>
          <t xml:space="preserve">
</t>
        </r>
        <r>
          <rPr>
            <b/>
            <sz val="9"/>
            <color indexed="81"/>
            <rFont val="Tahoma"/>
            <family val="2"/>
          </rPr>
          <t xml:space="preserve">DM NUEVOS  42 EN EL 2018 </t>
        </r>
        <r>
          <rPr>
            <sz val="9"/>
            <color indexed="81"/>
            <rFont val="Tahoma"/>
            <family val="2"/>
          </rPr>
          <t>(21+21)</t>
        </r>
        <r>
          <rPr>
            <b/>
            <sz val="9"/>
            <color indexed="81"/>
            <rFont val="Tahoma"/>
            <family val="2"/>
          </rPr>
          <t xml:space="preserve">
</t>
        </r>
        <r>
          <rPr>
            <sz val="9"/>
            <color indexed="81"/>
            <rFont val="Tahoma"/>
            <family val="2"/>
          </rPr>
          <t xml:space="preserve">LA PALMA 21 + 31 EXISTENTES = 52
YACOPI 21 + 103 EXISTENTES = 124
</t>
        </r>
        <r>
          <rPr>
            <b/>
            <sz val="9"/>
            <color indexed="81"/>
            <rFont val="Tahoma"/>
            <family val="2"/>
          </rPr>
          <t>TOTAL (52 + 124) = 176
HTA + DM =1957+176 0 2133</t>
        </r>
      </text>
    </comment>
    <comment ref="U25" authorId="3" shapeId="0">
      <text>
        <r>
          <rPr>
            <b/>
            <sz val="9"/>
            <color indexed="81"/>
            <rFont val="Tahoma"/>
            <family val="2"/>
          </rPr>
          <t>user:</t>
        </r>
        <r>
          <rPr>
            <sz val="9"/>
            <color indexed="81"/>
            <rFont val="Tahoma"/>
            <family val="2"/>
          </rPr>
          <t xml:space="preserve">
median canalizacion de mujeres</t>
        </r>
      </text>
    </comment>
    <comment ref="U26" authorId="3" shapeId="0">
      <text>
        <r>
          <rPr>
            <b/>
            <sz val="9"/>
            <color indexed="81"/>
            <rFont val="Tahoma"/>
            <family val="2"/>
          </rPr>
          <t>user:</t>
        </r>
        <r>
          <rPr>
            <sz val="9"/>
            <color indexed="81"/>
            <rFont val="Tahoma"/>
            <family val="2"/>
          </rPr>
          <t xml:space="preserve">
median canalizacion de mujeres</t>
        </r>
      </text>
    </comment>
    <comment ref="R44" authorId="0" shapeId="0">
      <text>
        <r>
          <rPr>
            <b/>
            <sz val="9"/>
            <color indexed="81"/>
            <rFont val="Tahoma"/>
            <family val="2"/>
          </rPr>
          <t>Emma Adriana Ortiz Amezquita:</t>
        </r>
        <r>
          <rPr>
            <sz val="9"/>
            <color indexed="81"/>
            <rFont val="Tahoma"/>
            <family val="2"/>
          </rPr>
          <t xml:space="preserve">
cumplir con el SUH</t>
        </r>
      </text>
    </comment>
    <comment ref="R51" authorId="4" shapeId="0">
      <text>
        <r>
          <rPr>
            <b/>
            <sz val="9"/>
            <color indexed="81"/>
            <rFont val="Tahoma"/>
            <family val="2"/>
          </rPr>
          <t>usuario:</t>
        </r>
        <r>
          <rPr>
            <sz val="9"/>
            <color indexed="81"/>
            <rFont val="Tahoma"/>
            <family val="2"/>
          </rPr>
          <t xml:space="preserve">
No de folios asistenciales enviados al SIUS / Numero de registro en el sistema de  informacion</t>
        </r>
      </text>
    </comment>
    <comment ref="U63" authorId="4" shapeId="0">
      <text>
        <r>
          <rPr>
            <sz val="9"/>
            <color indexed="81"/>
            <rFont val="Tahoma"/>
            <family val="2"/>
          </rPr>
          <t xml:space="preserve">Se  realiza diagnostico y se elaboro el documento </t>
        </r>
      </text>
    </comment>
    <comment ref="X63" authorId="4" shapeId="0">
      <text>
        <r>
          <rPr>
            <sz val="9"/>
            <color indexed="81"/>
            <rFont val="Tahoma"/>
            <family val="2"/>
          </rPr>
          <t xml:space="preserve">Se  realiza diagnostico y se elaboro el documento </t>
        </r>
      </text>
    </comment>
    <comment ref="Q72" authorId="5" shapeId="0">
      <text>
        <r>
          <rPr>
            <sz val="9"/>
            <color indexed="81"/>
            <rFont val="Tahoma"/>
            <family val="2"/>
          </rPr>
          <t>Decreto 415 de 2016
Artículo 2.2.35.3. Objetivos del fortalecimiento institucional. 
Decreto 1078 de 2015
Artículo 2.2.5.1.2.2 Instrumentos- Marco de Referencia de Arquitectura
Empresarial para la gestión de TI
LI.ES.05. Documentación de la estrategia de TI en el PETI 
Decreto 2573 de 2014: Por medio del cual se establecen los lineamientos generales de la Estrategia de Gobierno en Línea.
 Ley 1712 de 2014: Ley de trasparencia y de acceso a la información pública nacional.
 Acuerdo 03 de 2015 del AGN: Documento electrónicos.</t>
        </r>
      </text>
    </comment>
    <comment ref="U72" authorId="6" shapeId="0">
      <text>
        <r>
          <rPr>
            <b/>
            <sz val="9"/>
            <color indexed="81"/>
            <rFont val="Tahoma"/>
            <family val="2"/>
          </rPr>
          <t>sandr:</t>
        </r>
        <r>
          <rPr>
            <sz val="9"/>
            <color indexed="81"/>
            <rFont val="Tahoma"/>
            <family val="2"/>
          </rPr>
          <t xml:space="preserve">
documento, </t>
        </r>
      </text>
    </comment>
    <comment ref="X72" authorId="6" shapeId="0">
      <text>
        <r>
          <rPr>
            <b/>
            <sz val="9"/>
            <color indexed="81"/>
            <rFont val="Tahoma"/>
            <family val="2"/>
          </rPr>
          <t>sandr:</t>
        </r>
        <r>
          <rPr>
            <sz val="9"/>
            <color indexed="81"/>
            <rFont val="Tahoma"/>
            <family val="2"/>
          </rPr>
          <t xml:space="preserve">
documento, </t>
        </r>
      </text>
    </comment>
    <comment ref="Y72" authorId="6" shapeId="0">
      <text>
        <r>
          <rPr>
            <b/>
            <sz val="9"/>
            <color indexed="81"/>
            <rFont val="Tahoma"/>
            <family val="2"/>
          </rPr>
          <t>sandr:</t>
        </r>
        <r>
          <rPr>
            <sz val="9"/>
            <color indexed="81"/>
            <rFont val="Tahoma"/>
            <family val="2"/>
          </rPr>
          <t xml:space="preserve">
documento, </t>
        </r>
      </text>
    </comment>
    <comment ref="U73" authorId="4" shapeId="0">
      <text>
        <r>
          <rPr>
            <b/>
            <sz val="9"/>
            <color indexed="81"/>
            <rFont val="Tahoma"/>
            <family val="2"/>
          </rPr>
          <t>usuario:</t>
        </r>
        <r>
          <rPr>
            <sz val="9"/>
            <color indexed="81"/>
            <rFont val="Tahoma"/>
            <family val="2"/>
          </rPr>
          <t xml:space="preserve">
Se cuenta con antivirus, usuarios creados con clav</t>
        </r>
      </text>
    </comment>
    <comment ref="X73" authorId="4" shapeId="0">
      <text>
        <r>
          <rPr>
            <b/>
            <sz val="9"/>
            <color indexed="81"/>
            <rFont val="Tahoma"/>
            <family val="2"/>
          </rPr>
          <t>usuario:</t>
        </r>
        <r>
          <rPr>
            <sz val="9"/>
            <color indexed="81"/>
            <rFont val="Tahoma"/>
            <family val="2"/>
          </rPr>
          <t xml:space="preserve">
Se cuenta con antivirus, usuarios creados con clav</t>
        </r>
      </text>
    </comment>
    <comment ref="Y73" authorId="4" shapeId="0">
      <text>
        <r>
          <rPr>
            <b/>
            <sz val="9"/>
            <color indexed="81"/>
            <rFont val="Tahoma"/>
            <family val="2"/>
          </rPr>
          <t>usuario:</t>
        </r>
        <r>
          <rPr>
            <sz val="9"/>
            <color indexed="81"/>
            <rFont val="Tahoma"/>
            <family val="2"/>
          </rPr>
          <t xml:space="preserve">
Se cuenta con antivirus, usuarios creados con clav</t>
        </r>
      </text>
    </comment>
  </commentList>
</comments>
</file>

<file path=xl/sharedStrings.xml><?xml version="1.0" encoding="utf-8"?>
<sst xmlns="http://schemas.openxmlformats.org/spreadsheetml/2006/main" count="1731" uniqueCount="984">
  <si>
    <t>Eje del Plan Departamental de Desarrollo</t>
  </si>
  <si>
    <t>Objetivo Estratégico Institucional</t>
  </si>
  <si>
    <t xml:space="preserve">Dimensión 
Relacionada con el Plan Decenal de Salud Pública </t>
  </si>
  <si>
    <t>Meta de producto anual</t>
  </si>
  <si>
    <t>Indicador de producto</t>
  </si>
  <si>
    <t>Actividades</t>
  </si>
  <si>
    <t xml:space="preserve">Peso % de la actividad frente a la meta </t>
  </si>
  <si>
    <t>Programado
I trimestre</t>
  </si>
  <si>
    <t>Ejecutado
I trimestre</t>
  </si>
  <si>
    <t>Aporte de la actividad al cumplimiento de la meta</t>
  </si>
  <si>
    <t>Descripción</t>
  </si>
  <si>
    <t xml:space="preserve">Responsables Institucionales </t>
  </si>
  <si>
    <t>E mail Responsable</t>
  </si>
  <si>
    <t>Nombre del indicador</t>
  </si>
  <si>
    <t>Descripción de la fórmula</t>
  </si>
  <si>
    <t>Unidad de medida</t>
  </si>
  <si>
    <t>Línea base</t>
  </si>
  <si>
    <t>Valor</t>
  </si>
  <si>
    <t>Año</t>
  </si>
  <si>
    <t>DIMENSIÓN DE SALUD AMBIENTAL</t>
  </si>
  <si>
    <t>Programado
II trimestre</t>
  </si>
  <si>
    <t>Ejecutado
II trimestre</t>
  </si>
  <si>
    <t>Total ejecutado II TRM</t>
  </si>
  <si>
    <t>Meta de Resultado</t>
  </si>
  <si>
    <t>Indicador de resultado</t>
  </si>
  <si>
    <t>Valor esperado en el cuatrienio</t>
  </si>
  <si>
    <t>% avance meta resultado</t>
  </si>
  <si>
    <t>Valor esperado cuatrienio</t>
  </si>
  <si>
    <t>Meta Producto
Programado
Año 1</t>
  </si>
  <si>
    <t>Meta Producto
Ejecutado 
Año 1</t>
  </si>
  <si>
    <t>Logros</t>
  </si>
  <si>
    <t>Dificultades</t>
  </si>
  <si>
    <t>Linea base</t>
  </si>
  <si>
    <t xml:space="preserve">Valor </t>
  </si>
  <si>
    <t>ejecutado meta resultado</t>
  </si>
  <si>
    <t>% Avance meta producto TRIM I</t>
  </si>
  <si>
    <t>Ejecutado meta de producto</t>
  </si>
  <si>
    <t>Ejecutado meta de producto II trim</t>
  </si>
  <si>
    <t>% Avance meta producto II trim</t>
  </si>
  <si>
    <t>Pendiente del TRM I</t>
  </si>
  <si>
    <t>SEGUIMIENTO PAS TRIMESTRE II</t>
  </si>
  <si>
    <t>SEGUIMIENTO PAS TRIMESTRE III</t>
  </si>
  <si>
    <t>Ejecutado meta de producto III trim</t>
  </si>
  <si>
    <t>% Avance meta producto III trim</t>
  </si>
  <si>
    <t>Programado
III trimestre</t>
  </si>
  <si>
    <t>Ejecutado
III trimestre</t>
  </si>
  <si>
    <t>Pendiente del TRM II</t>
  </si>
  <si>
    <t>Total ejecutado III TRM</t>
  </si>
  <si>
    <t>SEGUIMIENTO PAS TRIMESTRE IV</t>
  </si>
  <si>
    <t>Ejecutado meta de producto IV trim</t>
  </si>
  <si>
    <t>% Avance meta producto IV trim</t>
  </si>
  <si>
    <t>Programado
IV trimestre</t>
  </si>
  <si>
    <t>Ejecutado
IV trimestre</t>
  </si>
  <si>
    <t>Pendiente del TRM IV</t>
  </si>
  <si>
    <t>Total ejecutado IV TRM</t>
  </si>
  <si>
    <t>TOTAL EJECUTADO META PRODUCTO 2017</t>
  </si>
  <si>
    <t>SEGUIMIENTO PAS I SEMESTRE</t>
  </si>
  <si>
    <t>SEGUIMIENTO 2017</t>
  </si>
  <si>
    <t>EVALUACIÓN 2017</t>
  </si>
  <si>
    <t>FORMULACIÓN</t>
  </si>
  <si>
    <t>% CUMPLIMIENTO META PRODUCTO 2017</t>
  </si>
  <si>
    <t>TEJIDO SOCIAL
CUNDINAMARCA 2036.
INTEGRACIÓN Y GOBERNANZA.
COMPETITIVIDAD SOSTENIBLE.</t>
  </si>
  <si>
    <t>TEJIDO SOCIAL</t>
  </si>
  <si>
    <t>Lograr la ejecución de recursos con austeridad y transparencia, con el desarrollo exitoso de politicas para la gobernanza en salud</t>
  </si>
  <si>
    <t>1). Implementar en un 10% la politica de hospital verde</t>
  </si>
  <si>
    <t>Documento actualizado</t>
  </si>
  <si>
    <t>Numero</t>
  </si>
  <si>
    <t>1. Actualización del Plan de Gestión Integral de Residuos Hospitalarios en la E.S.E. Hospital San José de la Palma.
2. La socialización del Plan de gestión de residuos se llevó a cabo en el  mes de Junio con el personal de la institución en las instalaciones de la E.S.E. Hospital San José de la Palma  y del  Centro de Salud San Antonio de Yacopí</t>
  </si>
  <si>
    <t xml:space="preserve">1. Es importante contar con recursos económicos para la adecuación de las instalaciones E.S.E. Hospital San José de la Palma y poder dar cumplimiento a la norma sanitaria, por ejemplo, en el área de disposición final de residuos.
2. Es prioritaria la adquisición de refrigeradores para el almacenamiento de los residuos biológicos y anatomopatológicos en el Centro de Salud San Antonio de Yacopí.
3. Se requiere la compra de elementos como canecas, guardianes, bolsas para las canecas, puntos con gel anti-bacterial, elementos de aseo para los baños, entre otros elementos y suministros.
4. En la actualidad hay una obra sin terminar en la infraestructura del Centro de Salud San Antonio, por lo cual la ruta interna de residuos queda pendiente de validación, implementación y su respectivo seguimiento y evaluación.
</t>
  </si>
  <si>
    <t>Fomentar acciones de autocuidado en la poblacion del municipio de la Palma y Yacopi en el marco de la atencion primaria en salud</t>
  </si>
  <si>
    <t xml:space="preserve"> DIMENSIÓN DE VIDA SALUDABLE Y CONDICIONES NO TRANSMISIBLES</t>
  </si>
  <si>
    <t>% población sin caries</t>
  </si>
  <si>
    <t># niños con caries/# total niños atendidos * 100</t>
  </si>
  <si>
    <t>Porcentaje</t>
  </si>
  <si>
    <t>Indice COP</t>
  </si>
  <si>
    <t># total dientes cariados, obturados, perdidos/# total niños atendidos durante el trimestre.</t>
  </si>
  <si>
    <t>Número</t>
  </si>
  <si>
    <t>SD</t>
  </si>
  <si>
    <t xml:space="preserve">
1. Implementación en la consulta odontológica el levantamiento del índice COP (Dientes Cariados, Obturados y Perdidos) como línea base inicial en la realización de la historia clínica de primera vez de consulta con el propósito de hacer seguimiento y posterior disminución del índice COP.
2. Planeación de las Brigadas de Salud con énfasis en la educación en higiene bucal en las veredas de los municipios de La Palma y Yacopí, en consideración a que es población rural dispersa y víctimas del conflicto armado en su gran mayoría. 
</t>
  </si>
  <si>
    <t>Mejorar la calidad con sentido de humanizacion  de la prestacion de los servicios de salud en la ESE San Jose de la Palma</t>
  </si>
  <si>
    <t>3). Aumentar la cobertura de  identificación temprana y canalización efectiva en un  10% de la población con HTA y diabetes</t>
  </si>
  <si>
    <t>Odontologas Hospital la plama y Centro de slaud Yacopi.</t>
  </si>
  <si>
    <t>odontologia@esehospital-lapalma.gov.co</t>
  </si>
  <si>
    <t>Cobertura de población identificada y canalizada efectivamente con riesgo de HTA y diabetes.</t>
  </si>
  <si>
    <t># población identificada y canalizada con HTA y diabetes mensualmente/# total población atendida mensualmente *100</t>
  </si>
  <si>
    <t>Pacientes crónicos controlados</t>
  </si>
  <si>
    <t># de pacientes identificados y canalizados /total pacientes atendidos*100</t>
  </si>
  <si>
    <t>Pacientes hipertensos controlados</t>
  </si>
  <si>
    <t># pacientes con adherencia al tratamiento/total pacientes  hta atendidos*100</t>
  </si>
  <si>
    <t>4). Aumentar la implementación en un 50%,  los modelos de prevencion y detección temprana para los canceres en la ESE.</t>
  </si>
  <si>
    <t># de modelos implementados</t>
  </si>
  <si>
    <t>Población canalizada</t>
  </si>
  <si>
    <t>TEJIDO SOCIAL.
COMPETITIVIDAD SOSTENIBLE.</t>
  </si>
  <si>
    <t>TEJIDO SOCIAL
INTEGRACIÓN Y GOBERNANZA</t>
  </si>
  <si>
    <t>COMPETITIVIDAD SOSTENIBLE</t>
  </si>
  <si>
    <t>TEJIDO SOCIAL.
INTEGRACIÓN Y GOBERNANZA</t>
  </si>
  <si>
    <t>DIMENSIÓN SEGURIDAD ALIMENTARIA Y NUTRICIONAL</t>
  </si>
  <si>
    <t>DIMENSIÓN SEXUALIDAD, DERECHOS SEXUALES Y REPRODUCTIVOS</t>
  </si>
  <si>
    <t>DIMENSIÓN VIDA SALUDABLE Y ENFERMEDADES TRANSMISIBLES</t>
  </si>
  <si>
    <t>DIMENSIÓN SALUD Y ÁMBITO LABORAL</t>
  </si>
  <si>
    <t>DIMENSIÓN TRANSVERSAL GESTIÓN DIFERENCIAL DE POBLACIONES VULNERABLES</t>
  </si>
  <si>
    <t>DIMENSIÓN FORTALECIMIENTO DE LA AUTORIDAD SANITARIA PARA LA GESTIÓN EN SALUD</t>
  </si>
  <si>
    <t>Mortalidad por o asociada a desnutrición</t>
  </si>
  <si>
    <t># casos de defunciones asociadas a desnutrición en menores de 5 años</t>
  </si>
  <si>
    <t>Casos</t>
  </si>
  <si>
    <t>Mortalidad materna</t>
  </si>
  <si>
    <t># casos de mortalidad materna</t>
  </si>
  <si>
    <t xml:space="preserve">Proporcion de adolescentes </t>
  </si>
  <si>
    <t># adolescentes embarazadas (10 a 18 años) alguna vez embarazadas/# total de adolescentes*100</t>
  </si>
  <si>
    <t>Mortalidad por mycrobacterias</t>
  </si>
  <si>
    <t># muertes con diagnostico de tiberculosiss</t>
  </si>
  <si>
    <t>9). Disminuir a 0 la mortalidad infantil institucional  en coordinación con los otros sectores de las adminsitraciones municipales de la Palma y Yacopi</t>
  </si>
  <si>
    <t>Mortalidad infantil</t>
  </si>
  <si>
    <t>10). Responder en salud al 100% de las emergencias y desastre  en articulación con el municipios de La Palma y Yacopi</t>
  </si>
  <si>
    <t>% emergencias y desastres atendidos</t>
  </si>
  <si>
    <t># atenciones en salud en emergencias y desatsres/# total de emergencias y desastres presentados * 100</t>
  </si>
  <si>
    <t xml:space="preserve">Responder en salud al 100% de las emergencias y desastres en su area de influencia en articulación con el municipio. </t>
  </si>
  <si>
    <t>11). Implementar el sistema de vigilancia en salud laboral - SIVISALA en sus tres componentes (Reporte Mensual / Notificación Inmediata / Acompañamiento a Caso)</t>
  </si>
  <si>
    <t>SIVISALA implementado</t>
  </si>
  <si>
    <t>% de implementación</t>
  </si>
  <si>
    <t>12). Mantener en 0 la mortalidad en menores de 5 años en la ESE</t>
  </si>
  <si>
    <t>Mortalidad en menores de 5 años</t>
  </si>
  <si>
    <t># muertes en menores de un  5 años</t>
  </si>
  <si>
    <t>13). Atender el 100% de la población víctima del conflicto armado que lo requiera en lo concerniente a la atencion en los servicios de salud</t>
  </si>
  <si>
    <t>Victimas atendidas</t>
  </si>
  <si>
    <t># VCA atendida/ Total de PVCA que solicita el servicio de salud *100</t>
  </si>
  <si>
    <t>14). Desarrollar en un 80%  el programa de humanización y seguridad al paciente en la prestación del servicio  en la ESE San Jose de la Palma, bajo los lineamientos del Minsalud apoyado en el sistema de gestión de calidad</t>
  </si>
  <si>
    <t>Programa de humanización estandarizado</t>
  </si>
  <si>
    <t>Numero de acciones del programa implementados / Numero total de acciones a implementar* 100</t>
  </si>
  <si>
    <t>Estandarizar un programa de humanización en la prestación del servicio de salud en Cundinamarca bajo los lineamientos del Minsalud apoyado en el sistema de gestión de calidad.</t>
  </si>
  <si>
    <t>(Numero de acciones del programa implementados / Numero total de acciones a implementar) * 100</t>
  </si>
  <si>
    <t>xx</t>
  </si>
  <si>
    <t>15). Aumentar al 50% el cumplimiento del Sistema Obligatorio de Garantía de la Calidad en sus tres componentes.</t>
  </si>
  <si>
    <t>% cumplimiento SOGC</t>
  </si>
  <si>
    <t>% avance de cada componente del SOGC</t>
  </si>
  <si>
    <t>Aumentar en XX% el cumplimiento del Sistema Obligatorio de Garantía de la Calidad en sus tres componentes.</t>
  </si>
  <si>
    <t>16). Implementar el sistema de control interno a través del 70% de la implementación y mantenimiento del modelo estandar de control interno</t>
  </si>
  <si>
    <t>Modelo Implementado</t>
  </si>
  <si>
    <t>% acciones de MECI implementadas</t>
  </si>
  <si>
    <t>17). Implementar en el 50% el plan de acción de la política pública del manejo de la información en el sector salud de Cundinamarca, como herramienta de soporte en la toma de decisiones inteligentes e informadas.</t>
  </si>
  <si>
    <t>Plan de acción de la política del manejo de la información desarrollado</t>
  </si>
  <si>
    <t>Numero de actividades realizadas / numero de poblacion beneficiada * 100</t>
  </si>
  <si>
    <t>Implementar en el 50% el plan de acción de la política pública del manejo de la información en el sector salud de Cundinamarca, como herramienta de soporte en la toma de decisiones inteligentes e informadas.</t>
  </si>
  <si>
    <t xml:space="preserve"> Implemetación del Plan de acción de la política del manejo de la información</t>
  </si>
  <si>
    <t>18). Implementar al 70% los mecanismos de participación social en la ESE.</t>
  </si>
  <si>
    <t>Implementación de  los mecanismos de participación social</t>
  </si>
  <si>
    <t># mecanismos implementados /Total de mecanismos de obligatoria implementación *100</t>
  </si>
  <si>
    <t>19). Mejorar en un 60% la eficiencia  y sostenibilidad financiera de la ESE San Jose de la Palma.</t>
  </si>
  <si>
    <t>Sostenibilidad financiera</t>
  </si>
  <si>
    <t># de acciones  realizadas para el cumplimiento de la sostenibilidad financiera/ # de acciones proyectadas * 100</t>
  </si>
  <si>
    <t>% implementación</t>
  </si>
  <si>
    <t>% de adolescentes embarazadas notificadas</t>
  </si>
  <si>
    <t># total de adolescentes notificadas/ # adolescentes embarazadas atendias en la ESE*100</t>
  </si>
  <si>
    <t>Pacientes identificados y con tratamiento</t>
  </si>
  <si>
    <t>Cobertura de vacunación</t>
  </si>
  <si>
    <t>Coberturas de vacunación con BCG, DPT 3 dosis, polio 3 dosis, triple viral &lt; 1 año y triple viral &lt; 5 años.</t>
  </si>
  <si>
    <t>13). Actualizar el plan de emergencias hospitalario en articulación con el plan de gestión del riesgo municipal.</t>
  </si>
  <si>
    <t>Plan de emergencias hospitalario actualizado</t>
  </si>
  <si>
    <t>Plan de emergencias hospitalario implementado</t>
  </si>
  <si>
    <t>Reportes al SIVISALA</t>
  </si>
  <si>
    <t>Numero de Reportes entregados / Número de Reportes Programados * 100</t>
  </si>
  <si>
    <t>Estrategia implementada</t>
  </si>
  <si>
    <t>Atención integral de VCA</t>
  </si>
  <si>
    <t># usuarios VCA atendidos de forma integral/ # usuarios  VCA atendidos * 100</t>
  </si>
  <si>
    <t># acciones realizadas del plan de accion de SIAU/ # de acciones proyectadas * 100</t>
  </si>
  <si>
    <t># acciones implementadas/# total de acciones propuestas *100</t>
  </si>
  <si>
    <t># de estandares cumplidos</t>
  </si>
  <si>
    <t>Numero de estandares pertinentes/numero de estandades evaluados*100</t>
  </si>
  <si>
    <t>% de desarrollo de PAMEC</t>
  </si>
  <si>
    <t># acciones desarrollada de PAMEC/# de acciones proyectadas * 100</t>
  </si>
  <si>
    <t>% de cumplimiento de los planes de mejoramiento</t>
  </si>
  <si>
    <t>No. de planes de mejoramiento ejecutados/ No. de planes de mejoramiento planteados</t>
  </si>
  <si>
    <t>% de mantenimiento hospitalario</t>
  </si>
  <si>
    <t>No. de planes de mantenimiento ejecutados/ No. de planes de mejoramiento planteados* 100</t>
  </si>
  <si>
    <t>Portafolio ofertado vs REPS</t>
  </si>
  <si>
    <t>No. de servicios en el portafolio de servicios/No. servicios inscritos en el REPS * 100</t>
  </si>
  <si>
    <t>Controles del plan de riesgo implementados</t>
  </si>
  <si>
    <t>No. de controles implementados/ No. de controles establecidos * 100</t>
  </si>
  <si>
    <t>Reportes asistenciales hechos al SIUS</t>
  </si>
  <si>
    <t># reportes menusales asistenciales realizados</t>
  </si>
  <si>
    <t>Nùmero</t>
  </si>
  <si>
    <t>Reporte realizado y enviado</t>
  </si>
  <si>
    <t># reportes mensuales enviados/# reportes mensuales establecidos *100</t>
  </si>
  <si>
    <t>Reportes realizado y enviado</t>
  </si>
  <si>
    <t># reportes semanales enviados/# reportes mensuales establecidos *100</t>
  </si>
  <si>
    <t>Servicio en modalidad de telemedicina en funcionamiento</t>
  </si>
  <si>
    <t># servicios prestados en la modalidad de telemedicina</t>
  </si>
  <si>
    <t>Mecanismos de participación implementados</t>
  </si>
  <si>
    <t># de mecanismos de participacion social desarrollados/#mecanismos de participacion social programadas para su desarrollado * 100</t>
  </si>
  <si>
    <t>% de recuperacion</t>
  </si>
  <si>
    <t>Seguimientos realizados</t>
  </si>
  <si>
    <t># seguimientos realizados</t>
  </si>
  <si>
    <t>% de cumplimiento</t>
  </si>
  <si>
    <t># documento ajustado</t>
  </si>
  <si>
    <t>%  de contratos publlicados</t>
  </si>
  <si>
    <t># de contratos publicados/# de contratos que debieron ser publicados *100</t>
  </si>
  <si>
    <t>Procesos reclamados</t>
  </si>
  <si>
    <t xml:space="preserve"># procesos reclamados </t>
  </si>
  <si>
    <t xml:space="preserve"># informes </t>
  </si>
  <si>
    <t xml:space="preserve"># informes presentados </t>
  </si>
  <si>
    <t xml:space="preserve">
1. Identificación oportuna y canalización efectiva a servicios de valoración del adulto mayor y programa de enfermedades crónicas. 
2. Aplicación del instrumento test de findrisk a población identificada y con factores de riesgo asociados
3. Educación en autocuidado y mantenimiento de estilos de vida saludables a toda la población identificada en casa visita domiciliaria realizada. 
</t>
  </si>
  <si>
    <t xml:space="preserve">
1. El municipio de Yacopi cuenta con 174 veredas según el censo de 2005 del DANE, no obstante por organización municipal actualmente se cuenta con 198 veredas, de las cuales el territorio APS hace presencia en 100 veredas con una disponibilidad de 7 gestoras de bienestar.  Por lo anterior, el talento humano disponible es escaso para el cubrimiento total y permanente del territorio, además, el difícil  acceso en las zonas rurales dispersas disminuye el número de acciones por ejecutar ya que las condiciones geográficas y de vías desfavorecen el desplazamiento continuo. 
2. La distancia entre un domicilio y otro en zona rural son limitantes ya que supera en repetidas ocasiones desplazamientos por más de dos horas, existen veredas con limitaciones geográficas dadas por caudales.
3. Acceso imposible por las vías inestables y bloqueadas durante la ola invernal en las tres inspecciones de la zona baja de Yacopi que cuentan con 31 veredas, de las cuales 25 están siendo caracterizadas por la estrategia APS.
</t>
  </si>
  <si>
    <t xml:space="preserve">
1. Limitantes en el acceso geográfico dado por zonas rurales dispersas y condiciones viales inestables, lo que no permiten un seguimiento estricto y con menor rango de periodicidad de visita. 
2. Pacientes canalizados a través de la demanda inducida que no cuentan con el recurso económico necesario para el desplazamiento al casco urbano, sin embargo, se tienen dentro del cronograma priorizadas las zonas con mayores dificultades en el acceso y las zonas de mayor concentración para la realización de las jornadas de salud. 
</t>
  </si>
  <si>
    <t xml:space="preserve">
1. Detección temprana del cáncer de cuello uterino y Cáncer de Próstata dirigido a población en riesgo. 
2. Aumento del número de citologías cérvico uterinas tomadas en el primer trimestre del año 2017 en comparación al primer trimestre del año anterior, lo que deja en evidencia la importancia de activadas extramurales de demanda inducida realizadas por parte del personal GEBIS Y GECAVIS. 
3. Para el día 28 de Junio se realizó la primera jornada de detección temprana de cancer de seno, la cual fue impulsada por todo el equipo de trabajo extramural conformado por GEBIS y coordinadores PIC y APS. </t>
  </si>
  <si>
    <t xml:space="preserve">
1. Se evidencia que la cultura y la falta de educación en la población de influencia del área de la ESE desfavorece el aumento en las coberturas, hace falta brindar mayor educación desde el área profesional a fin de incentivar la toma anual de citología cérvico uterina y la toma de muestra para la detección del antígeno prostático. 
2. Una de las principales causas de la disminución en el número de tomas de CCU y toma de PSA, es debido a la falta de seguimiento y canalización a programas y estrategias de promoción y detección temprana por parte de personal extramural el cual se demora en ser contratado y por tal motivo la población se encuentra descubierta durante un largo periodo de tiempo.
</t>
  </si>
  <si>
    <t xml:space="preserve">
1. En los pasos 1, 3, 4, 6, 8 y 9 se ven avances significativos lo que hace referencia al parto humanizado, elaboración de la política, promoción de lactancia materna al igual que implementación de la sala de lactancia materna. </t>
  </si>
  <si>
    <t xml:space="preserve">
1. Es necesario establecer mecanismos metodológicos para capturar la atención de los funcionarios y colaboradores de la ESE con el propósito de socializarles los objetivos y pasos de la Estrategia IAMI-I y poner en marcha las actividades proyectadas en el Plan de Acción, orientando la necesidad de adquirir los conocimientos desde el ámbito de la responsabilidad personal y familiar hasta la Atención en Salud, porque “IAMI-I Somos Todos”.
</t>
  </si>
  <si>
    <t xml:space="preserve">
1. Se logró identificar población con factores de riesgo y comorbilidades asociadas predispuestos al desarrollo de enfermedades crónicas, esto a través de actividades de demanda inducida realizadas en visitas domiciliarias de campo y jornadas de salud. 
2. Seguimiento a pacientes con enfermedades crónicas o prevalentes
3. Canalización a servicio de consulta externa para valoración dentro del programa de paciente crónico, de aquellos pacientes inasistentes o que requieren de un seguimiento juicioso. 
</t>
  </si>
  <si>
    <t>Nutricionista - Enfermera Jefe</t>
  </si>
  <si>
    <t>sandraussacorrea@gmail.com - enfermeria@esehospital-lapalma.gov.co</t>
  </si>
  <si>
    <t>Enfermera coordinadora APS - Enfermero coordinador PIC</t>
  </si>
  <si>
    <t xml:space="preserve"> enfermeria@esehospital-lapalma.gov.co - clbustos03@gmail.com</t>
  </si>
  <si>
    <t xml:space="preserve">
1. Seguimiento a Kárdex de gestantes actualizado
2. Articulación con equipo de trabajo extramural para gestantes inasistentes y con factores de riesgo biopsicosocial. 
3. A través de estas jornadas logramos llevar servicios de atención primaria en salud con enfoque en PyD a familias residentes en zonas rurales dispersas y concentradas. 
4. Brindamos atención en salud a toda la población residente de zonas rurales con enfoque biopsicosocial y cultural. 
5. Generamos procesos articulados con el equipo de trabajo extramural que incluye personal de la estrategia APS y del PAS, además de contar con apoyo de los demás entes territoriales para el seguimiento a casos especiales.  
</t>
  </si>
  <si>
    <t xml:space="preserve">1. Usuarias gestantes con domicilios de residencia en zonas de difícil acceso geográfico, lo que limita el seguimiento continuo por vías inestables y por ende la asistencia continua a este curso. 
2. Gestantes de bajos recursos económicos por lo que se ve limitado el desplazamiento mensual hasta la IPS para el respectivo seguimiento en sus controles de atención prenatal y a su vez para la participación en el curso de preparación de la maternidad y la paternidad.
</t>
  </si>
  <si>
    <t xml:space="preserve">
1. Seguimiento estricto a grupo de gestantes adolescentes y en especial a aquellas con algún grado de riesgo biopsicosocial  por parte del equipo de trabajo extramural. 
2. Educación en temas de autocuidado y signos de alarma durante la gestación y el puerperio y canalización de inasistentes o gestantes con alguna alteración vista durante la visita. 
</t>
  </si>
  <si>
    <t xml:space="preserve">
1. Desconocimiento de las directrices emitidas por el Ministerio de Salud y Protección Social sobre los procesos básicos de la vigilancia en salud pública, así como de la ordenanza 006 de 2016 por la cual se adopta el Plan de Desarrollo Departamental 2016 – 2020, cuya meta producto es el reporte de toda menor de 15 años en estado de embarazo.
2. Usuarias gestantes con domicilios de residencia en zonas de difícil acceso geográfico, lo que limita el seguimiento continuo por vías inestables.
Gestantes de bajos recursos económicos por lo que se ve limitado el desplazamiento mensual hasta la IPS para el respectivo seguimiento en sus controles de atención prenatal o para la participación en el curso de preparación de la maternidad y la paternidad.
</t>
  </si>
  <si>
    <t xml:space="preserve">
1. Seguimiento y canalización a adolescentes en puerperio mediato o tardío a servicios de planificación familiar institucional. 
2. Inicio temprano de terapia reguladora de la fecundidad en todas las madres posparto atendidas en la institución según lineamientos dados por la OMS.
3. Educación por parte del personal de trabajo extramural sobre las diferentes alternativas en temas de anticoncepción, la creación de un proyecto de vida y sobre derechos en salud sexual y reproductiva entre los que se incluye deseo de número de hijos y espaciamiento entre cada uno de ellos. 
</t>
  </si>
  <si>
    <t xml:space="preserve">
1. Baja oferta de métodos anticonceptivos por parte de las EPS Subsidiadas, lo cual limita el derecho de libre escogencia a la terapia anticonceptiva deseada. 
</t>
  </si>
  <si>
    <t xml:space="preserve">
1. Fortalecimiento del programa institucional de tuberculosis, socializando los lineamientos programáticos de tuberculosis y los planes estratégicos 
2. Seguimiento estrictamente supervisado para pacientes con diagnóstico de TBC y que se encuentren en tratamiento anti-TBC. 
3. Articulación con el equipo de trabajo extramural para la verificación, seguimiento y administración del tratamiento antibioticoterapéutico anti-TBC para pacientes con domicilio de residencia en zonas rurales dispersas y que por condiciones socioeconómicas ven limitado el desplazamiento continuo hasta la IPS.  
</t>
  </si>
  <si>
    <t xml:space="preserve">
1. Monitoreo rápido de coberturas municipal sin hallazgos
2. Cobertura del Plan Ampliado de Inmunización a nivel municipal, con garantía del cumplimiento del esquema nacional de vacunación a toda la población infantil. 
3. Realización del 100% de cada una de las jornadas nacionales de vacunación programadas por el ministerio de salud. 
4. Cumplimiento de las metas propuestas en cada una de las jornadas. 
</t>
  </si>
  <si>
    <t xml:space="preserve">
1. Población flotante por lo cual la continuidad en la terminación de los esquemas de vacunación no es completa para casos particulares, sin embargo se educa sobre la continuidad e importancia de esta en los sitios de residencia en donde se encuentre el menor. 
</t>
  </si>
  <si>
    <t xml:space="preserve">
1. Prestación de servicios en consulta externa a partir del programa de crecimiento y desarrollo 
2. Garantía de la atención a toda la población menor que asiste a consulta de crecimiento y desarrollo. 
3. Cubrimiento en consulta de crecimiento y desarrollo de más del 70% de la población menor de 5 años.
4. Identificación temprana de alteraciones del crecimiento y del desarrollo, con intervenciones efectivas y remisiones oportunas a servicios especializados.  
</t>
  </si>
  <si>
    <t xml:space="preserve">1. La falta de espacios de socialización de los resultados de evaluaciones dificulta el mejoramiento de la calidad de atención.
2. Las gráficas de crecimiento y desarrollo están parcialmente actualizadas, sin embargo se encuentran implementadas de manera física las gráficas dadas por el ministerio de salud según resolución 2565 de 2016. 
3. Se requiere continuidad en el soporte de sofward de historia clínica por parte de Citisalud. 
</t>
  </si>
  <si>
    <t xml:space="preserve">
1. Actualización del documento del Plan Hospitalario de Emergencias (PHE) en todos sus componentes
2. Articulación con el CRUE de la SSD con el Ing William Bermúdez, en la actualización del Plan Hospitalario de Emergencias
3. El 23 de junio se realizó una reunión de acercamiento con la Oficina de Gestión del Riesgo Municipal, con la asesora externa Angélica Rubiano.  Se presentaron los desarrollos del plan de emergencias y se actualizaron los datos de contacto para cadena de llamadas externas y se presentaron los avances del ente municipal.   </t>
  </si>
  <si>
    <t xml:space="preserve">
1. Gestión con la SSD para la aprobación del Plan Hospitalario de Emergencias (PHE) y  una vez viabiizado, se generará la socialización e implementacióndel mismo</t>
  </si>
  <si>
    <t xml:space="preserve">
1. Seguimiento a la notificación vigilancia en salud laboral
2. Socialización las líneas de acción para la notificación oportuna de eventos en salud laboral
3. Acompañamiento al personal asistencial en los procesos de atención en urgencias a posibles víctimas de accidentes de trabajo
</t>
  </si>
  <si>
    <t xml:space="preserve">
1. Subregistro o registro no oportuno de los ATEL, principalmente en urgencias.  Debido a una percepción subjetiva de sobrecarga de tareas, de acuerdo con lo que manifiestan.</t>
  </si>
  <si>
    <t>1. Elaboración del Plan de Acción de la oficina SIAU de la ESE Hospital San José de la Palma con base en los requerimientos obtenidos en las PQRSF y con los lineamientos emitidos por el Minisalud y la Supersalud .</t>
  </si>
  <si>
    <t>1. No se ha realizado la adecuación  del espacio físico para la oficina de SIAU con su respectivo computador  y  las condiciones de acceso, luminosidad, señalización, presencia de carteleras informativas y horario de atención dispuestos para la orientación de los usuarios.</t>
  </si>
  <si>
    <t xml:space="preserve">
1. Realización del diagnóstico sobre la Humanización del Servicio en la ESE Hospital San José de La Palma con el fin de conocer los avances a nivel institucional y fortalecer las condiciones que impacten la calidad de la atención.
</t>
  </si>
  <si>
    <t xml:space="preserve">
1. Brindar atención integral a la población especial, focalizada en las Víctimas de Conflicto Armado, como parte integral de sus procesos de reparación e incorporación en la comunidad.
2. Identificación de las personas  VCA como población vulnerable
3. Evaluación de la calidad de la atención en salud a dicha población
4. Retroalimentación los resultados al personal asistencial 
</t>
  </si>
  <si>
    <t xml:space="preserve">
1. Requerir apoyo externo en capacitación para la atención de poblaciones especiales
2. Diseñar una Ruta de Atención Integral para atención a VCA
</t>
  </si>
  <si>
    <t xml:space="preserve">
1. Socialización y re socialización los lineamientos de la estrategia AIEPI clínico
2. Evaluación de la aplicación de la estrategia
3. Retroalimentación de los resultados al personal asistencial 
</t>
  </si>
  <si>
    <t xml:space="preserve">
</t>
  </si>
  <si>
    <t xml:space="preserve">
1. Realización de la autoevaluación de la Resolución 2003  con generación de plan de acción. 
2. Socialización del plan de acción con asignación de tareas a cada funcionario del Hospital de la Palma
</t>
  </si>
  <si>
    <t xml:space="preserve">
1. Desarrollar las adecuaciones necesarias en las instalaciones de la IPS para dar cumplimiento a las características mínimas expuestas en la norma vigente y Adaptación de baños en área común ó públicos para el uso de los usuarios con discapacidad.
2. Capacitación del personal de esterilización e implementación de dispositivos para su adecuado control
3. Desarrollo e implementación de las guías y protocolos necesarios para una correcta atención en salud.
4. Realizar las novedades de cierre de servicios que no se encuentren en funcionamiento en la institución.
5. Gestión de recursos para dotar la institución de insumos y dotación necesarias para garantizar una prestación de los servicios ofertados con calidad
6. Escasos recursos para contratación de personal capacitado que cumpla con las características de las necesidades de la institución.
</t>
  </si>
  <si>
    <t xml:space="preserve">
1. Recolección, consolidación, análisis de los datos, tenidos en cuenta para cada aspecto y su estado de cumplimiento frente a los estándares normativos preestablecidos.
2. Aplicación del 60% del instrumento en los procesos de auditoría en acreditación
</t>
  </si>
  <si>
    <t xml:space="preserve">
1. Falta de personal para la conformación de los grupos de autoevaluación al sistema único de acreditación, con base en sus competencias y a la cadena cliente – proveedor de cada uno de los procesos involucrados en la sección de estándares correspondiente.
</t>
  </si>
  <si>
    <t xml:space="preserve">
1. Recolección, consolidación, análisis de los datos, tenidos en cuenta para cada aspecto y su estado de cumplimiento frente a los estándares normativos preestablecidos.
2. Aplicación del 100% del instrumento en los procesos de auditoría en habilitación y un 60% del instrumento de acreditación.
3. Caracterización de las acciones de mejora descritos en el análisis de los estándares donde no se presenta cumplimiento.
</t>
  </si>
  <si>
    <t xml:space="preserve">
1. Desarrollar las adecuaciones necesarias en las instalaciones de la IPS para dar cumplimiento a las características mínimas expuestas en la norma vigente y Adaptación de baños en área común ó públicos para el uso de los usuarios con discapacidad por falta de recursos económicos que ayuden al desarrollo de la actividad de mejora dispuesta.
2. Capacitación del personal de esterilización e implementación de dispositivos para su adecuado control, por falta de personal de apoyo para su realización lo que se refleja en tiempos extendidos para su ejecución.
3. Desarrollo e implementación de las guías y protocolos necesarios para una correcta atención en salud por falta de personal de apoyo para su realización lo que se refleja en tiempos extendidos para su ejecución.
4. Realizar las novedades de cierre de servicios que no se encuentren en funcionamiento en la institución por falta de personal de apoyo para su realización lo que se refleja en tiempos extendidos para su ejecución.
5. Gestión de recursos para dotar la institución de insumos y dotación necesarias para garantizar una prestación de los servicios ofertados con calidad
6. Escasos recursos para contratación de personal capacitado que cumpla con las características de las necesidades de la institución.
7. Falta de personal para la conformación de los grupos de autoevaluación al sistema único de acreditación, con base en sus competencias y a la cadena cliente – proveedor de cada uno de los procesos involucrados en la sección de estándares correspondiente.
</t>
  </si>
  <si>
    <t xml:space="preserve">1. Elaboración de los Planes de Mantenimiento del Hospital en sus tres componentes Mantenimiento del Parque automotor, Equipos biomédicos y de Sistemas.
2. Revisión, aplicación y adopción de la normatividad vigente relacionada con mantenimiento hospitalario
</t>
  </si>
  <si>
    <t xml:space="preserve">
1. No se cuenta con el recurso  propio disponible para brindar el mantenimiento preventivo y correctivo de la infraestructura y solo se cuenta con dos personas, quienes no son suficientes dada la dimensión de la Institución. Todos los equipos de uso médico  y de Sistemas y automotor están bajo contrato de mantenimiento preventivo y correctivo con personal especializado con empresas de dedicación específica.
2. Los recursos financieros se asignan y distribuyen de acuerdo a las necesidades de la institución para cada vigencia, para la presente vigencia se incorporaron al presupuesto la suma de $242 millones que no cumplen con el 5% que establece la norma (Decreto 780 de 2016) por lo que para el segundo semestre se tendrán que adicionar los recursos para el cumplimiento de la norma.
3. El inconveniente del clima en el primer semestre que crearon serias dificultades en la vía Yacopi - Pacho no permite un mantenimiento programado ya que por cada viaje las ambulancia deben ir a mantenimiento.
</t>
  </si>
  <si>
    <t xml:space="preserve">
1. Actualización del portafolio de servicios y novedades en el REPS.</t>
  </si>
  <si>
    <t>1. Realizar las novedades de cierre de servicios que no se encuentren en funcionamiento en la institución por falta de personal de apoyo para su realización lo que se refleja en tiempos extendidos para su ejecución.</t>
  </si>
  <si>
    <t xml:space="preserve">
1. La Falta de cultura de Autocontrol hace dispendioso y arduo el trabajo con los diferentes dueños de los procesos en los cuales se encuentra inmerso los riesgos.
2. Falta de sensibilización en temas de control interno y manejo de riesgos, lo que hace que para los diferentes funcionarios de la Institución sea considerado como una pérdida de tiempo e innecesario.
3. La ausencia de adopción e implementación del Modelo Estándar de Control Interno hace dispendioso la Administración del Riesgo porque es necesario iniciar con la implementación de los otros elementos que hacen parte de este elemento, ejemplo si la entidad no cuenta con un mapa de procesos se debe iniciar con la formulación de este, crear los procedimientos y caracterizar los diferentes procesos para de allí establecer los riesgos que les afectan.
</t>
  </si>
  <si>
    <t xml:space="preserve">
1. Convocatoria para la conformación de la Asociación de Usuarios de la ESE San José de la Palma 
2. Empoderamiento del personal de la institución en la ejecución de los diferentes comités para ser realizados de manera participativa para el cliente interno del Hospital
</t>
  </si>
  <si>
    <t xml:space="preserve">
1. Verificación del estado de envío de mensajes de folios sobre el sistema de información SIUS Citisalud de la E.S.E. Hospital San José de la Palma y su Centro de Salud San Antonio de Yacopí.
2. Identificación de las inconsistencias que generan los errores para el  envío  de mensajes.
</t>
  </si>
  <si>
    <t xml:space="preserve">
1. Al  verificar   los parámetros de las tablas hl7 SIUS  en Medicamentos  se presenta dificultad  ya que se  está  en proceso  de  actualización y estabilización el sistema de información, por lo que para este semestre  se  estará  depurando y  realizando ajustes  de los parámetros de Medicamentos para un correcto envío de mensajes.
</t>
  </si>
  <si>
    <t>1.  Reporte oportuno del Monitoreo Alimentario y Nutricional mediante la plataforma “MANGO” de la Gobernación de Cundinamarca para determinar por parte del Departamento, la respectiva situación nutricional del municipio.</t>
  </si>
  <si>
    <t xml:space="preserve">
1. Actualización del sistema de CITISALUD para la inclusión de los parámetros antropométricos según lo establecido normativamente.</t>
  </si>
  <si>
    <t xml:space="preserve">
1. Garantía de la notificación de los eventos de interés en salud pública identificados en la institución, mejorando la oportunidad y la calidad del dato. </t>
  </si>
  <si>
    <t xml:space="preserve">
1. Falta de adherencia a los protocolos emitidos por el Instituto Nacional de Salud en relación con la vigilancia de los eventos de interés en salud pública.
</t>
  </si>
  <si>
    <t xml:space="preserve">
1. Delegados institucionales para el cargue mensual de la estructura de la información requerida según resolución 4505. </t>
  </si>
  <si>
    <t xml:space="preserve">
1. Oferta de servicios de telemedicina a las EPS
2. Contratación vigente para servicios de telemedicina con TELEMEDICAL SYSTEMS COLOMBIA S.A </t>
  </si>
  <si>
    <t xml:space="preserve">
1. Aceptación de contratación y correspondientes pagos por parte de las EPS para incluir la prestación de servicios de salud bajo la modalidad de telemedicina</t>
  </si>
  <si>
    <t xml:space="preserve">
1. Se asiste a las mesas de trabajo programadas por la Secretaria de Salud de Cundinamarca
2. Se efectuó cruce de cartera con las siguientes EAPBs: 
• EPS Famisanar.
• EPS Convida subsidiado.
• EPS Salud Total
• Ecoopsos.
• Capresoca.
• Coodecun.
3. Organización de la información y generación estados de cartera de las Entidades Responsables de Pago. 
4. Establecimiento de la comunicación por email y solicitud de clave para acceder a los portales de la EAPB con el fin de agilizar el acceso a pagos y motivos de glosas.
5. Conciliación interna con contabilidad  y pagaduría para determinar los saldos efectivos a pagar por las EAPB.
6. Identificación y  seguimientos a los pagos consignados con el fin de gestionar con las diferentes EAPB el pago de las facturas radicadas no glosadas.
</t>
  </si>
  <si>
    <t xml:space="preserve">
1. La cartera no está sistematizada siendo llevada de forma manual.
2. Desconocimiento de que EAPB está consignando.
3. La dificultan para identificar a que facturas aplicar los pagos.
4. No existía un archivo claro sobre la cartera adeudada, ni registro de las glosas generadas por la EAPB ni la contestación de las mismas.
5. No se cuenta con un equipo de cómputo para el área de cartera.
6. Algunas EAPB no generan los espacios, ni la información para los cruces de cartera.
7. No hay información articulada entre pagaduría, contabilidad y cartera.
</t>
  </si>
  <si>
    <t>1. Se identificó y organizo el archivo de las glosas recibidas.
2. Se estableció contacto con las áreas de auditoría de las EAPB generadoras de la glosa para programar citas de conciliación.
3. Se generó archivo de glosa de cada una de las EAPB para la respuesta pertinente.
4. Se auditaron las facturas por evento del mes de mayo, a radicar en junio y se realizaron las correspondientes correcciones por parte del área de facturación
5. Se realizó la contestación de la glosa  de Convida, Fuerzas Militares, Policía Nacional, Ecoopsos, Seguros la Equidad, Seguros Mafre, Mudial de Seguros.
6. Radicar la contestación en las EAPB
7. Se realizaron con el personal asistencial y de facturación respecto a los motivos de glosas realizados por algunas EAPB y el resultado de las conciliaciones efectuadas con las mismas.</t>
  </si>
  <si>
    <t xml:space="preserve">1. No se cuenta con un equipo de cómputo que tenga la aplicación de Citisalud.
2. No hay conectividad del sistema entre el Centro de Salud de Yacopi y la E.S.E. Hospital San José de la Palma.
</t>
  </si>
  <si>
    <t>A pesar de no haber recibido las observaciones al PGIR por parte de la Supersalud, se presenta a continuación las medidas establecidas por parte del Hospital, con el avance y no cierre, de 2 de estas acciones</t>
  </si>
  <si>
    <t>No se han recibido las observaciones por parte de la Supersalud del PGIR</t>
  </si>
  <si>
    <t xml:space="preserve">
1. se inició el proceso de subasta del parque automotor y de activos inservibles a través del Banco Popular Estrategia Martillo 
2. Se oficio a la Alcaldía Municipal de Yacopí la entrega de las dos ambulancias del parque automotor que le pertenecen y que están en mal estado.</t>
  </si>
  <si>
    <t xml:space="preserve">
1. Radicación del Manual de Contratación en la Oficina Asesora Jurídica de la Secretaría de Salud de Cundinamarca con el propósito de recibir las observaciones.</t>
  </si>
  <si>
    <t xml:space="preserve">
1. Revisión de la información referente a cada proceso contractual. 
2. Cargue en la plataforma del Secop de la información relacionada con cada uno de los contratos suscritos por la institución.
</t>
  </si>
  <si>
    <t xml:space="preserve">
1. Actualización de los participantes y funciones del comité de defensa Judicial 
</t>
  </si>
  <si>
    <t xml:space="preserve">
1. Se elaboró un plan de trabajo con las diferentes áreas involucradas en el reporte de la información, en cabeza del subgerente administrativo para consolidar la información, validarla y reportarla según los plazos establecidos en el Decreto 2193 de 2013
</t>
  </si>
  <si>
    <t xml:space="preserve">
1. La consecución de la información por ausencia de un Sistema Integrado de Información Institucional lo que exige un esfuerzo mayor en tiempo y en la articulación de procesos que alimentan el reporte.
</t>
  </si>
  <si>
    <t>PLAN INDICATIVO</t>
  </si>
  <si>
    <t>Fecha de Aprobación de la Junta Directiva</t>
  </si>
  <si>
    <t>APROBADO MEDIANTE ACUERDO No. 003 del 31 DE ENERO DE 2017</t>
  </si>
  <si>
    <t>Nombre del Gerente</t>
  </si>
  <si>
    <t>OSCAR ALBERTO SANCHEZ MUÑOZ</t>
  </si>
  <si>
    <t>Nombre de la IPS</t>
  </si>
  <si>
    <t>HOSPITAL SAN JOSE DE LA PALMA</t>
  </si>
  <si>
    <t>Código de habilitación de la IPS</t>
  </si>
  <si>
    <t>I TM</t>
  </si>
  <si>
    <t>Realizar autoevaluacion de la estrategia de forma trimestral</t>
  </si>
  <si>
    <t>Socializacion y asignacion de tareas a cada trabajador de la ESE San Jose de la Palma</t>
  </si>
  <si>
    <t>Realizar control de asistencia mensual por kardex del programa con la respectiva  búsqueda activa de las gestantes inasistentes con interrelacion con las Gevis y Gecavis</t>
  </si>
  <si>
    <t>Realizar bimestramente curso de preparacion para el parto en la ESE San Jose de la Palma de forma bimestral</t>
  </si>
  <si>
    <t xml:space="preserve">Notificar en Sivigila con remision al ente municipal las adolescentes gestantes </t>
  </si>
  <si>
    <t xml:space="preserve">Realizar seguimiento mensual  por parte de las Gebis y Gecavis de las gestantes adolescentes </t>
  </si>
  <si>
    <t>Lograr la viabilizacion del plan de emergencias y desastres por parte de la SSC</t>
  </si>
  <si>
    <t xml:space="preserve">Seguimiento al Reporte mensual </t>
  </si>
  <si>
    <t xml:space="preserve">Socializar por medio de dos reuniones a todo el personal de salud  de la ESE San Jose de la Palma las acciones a desarorllarse para su implementación </t>
  </si>
  <si>
    <t>Desarrollar el plan de accion de SIAU de la Ese San Jose de la Palma con seguimiento trimestral</t>
  </si>
  <si>
    <t>Socializar el plan de mejora del programa de humanizacion en la ESE San Jose de la Palma por medio de dos reuniones</t>
  </si>
  <si>
    <t>Realizar el plan de auditoria para el mejoramiento de la calidad de la ESE San Jose de la Palma conforme la Resolucion 123</t>
  </si>
  <si>
    <t xml:space="preserve">Socializar por medio de dos reuniones del PAMEC y plan de accion para su desarrollo  con asignacion de tareas por personal </t>
  </si>
  <si>
    <t>Desarrollar el plan de acción para el cumplimiento   del PAMEC de la Ese San Jose de la Palma</t>
  </si>
  <si>
    <t>Seguimiento a los planes de mejoramiento propuestos de forma trimestral o de acuerdo a necesidad</t>
  </si>
  <si>
    <t>Realizar actualizacion del portafolio de servicio en el REPS trimestralmente</t>
  </si>
  <si>
    <t>Realizar informe con el envio oportuno al ente municipal</t>
  </si>
  <si>
    <t>Realizar informe con el envio oportuno a las EPS 4505 de forma mensual</t>
  </si>
  <si>
    <t>Realizar  contratatacion con el referente para prestar los  4 servicios de telemedicina</t>
  </si>
  <si>
    <t>Realizar  proceso de oferta para la  prestacion del servicio de telemedicina con 4 EPS</t>
  </si>
  <si>
    <t>Reactivar la Asociacion de usuarios de la ESE San Jose de la Palma.</t>
  </si>
  <si>
    <t xml:space="preserve">Socializar el  PGIR con asignacion de tareas a los funcionarios de la ESE para su desarrollo </t>
  </si>
  <si>
    <t>Realizar seguimiento del desarrollo del PGIR de forma trimestralmente</t>
  </si>
  <si>
    <t xml:space="preserve">Realizar proceso para dar de baja el parque automotor que ya no prestan su servicio y han cumplido su vida útil </t>
  </si>
  <si>
    <t xml:space="preserve">Publicar los contratos celebrados de forma oportuna en el Secop </t>
  </si>
  <si>
    <t>Operativizar el comité de defensa jurídicial de forma trimestral o de acuerdo a necesidad</t>
  </si>
  <si>
    <t>Informes presentados</t>
  </si>
  <si>
    <t>Realizar los informes de SIHO con el respectivo cargue en la plataforma de forma oportuna</t>
  </si>
  <si>
    <t xml:space="preserve">Elaboración de los Planes de Mantenimiento del Hospital en sus tres componentes Mantenimiento del Parque automotor, Equipos biomédicos y de Sistemas.  Revisión, aplicación y adopción de la normatividad vigente relacionada con mantenimiento hospitalario
</t>
  </si>
  <si>
    <r>
      <t>8). Mantener en 0 la m</t>
    </r>
    <r>
      <rPr>
        <sz val="11"/>
        <color indexed="8"/>
        <rFont val="Calibri"/>
        <family val="2"/>
      </rPr>
      <t xml:space="preserve">ortalidad por mycobacterias </t>
    </r>
  </si>
  <si>
    <t>7). Disminuir a 20 la proporción de adolescentes alguna vez madres o actualmente embarazadas entre los 10 y 18 años.</t>
  </si>
  <si>
    <t>5). Mantener en 0 la mortalidad evitable por y asociada a desnutrición en menores de 5 años</t>
  </si>
  <si>
    <r>
      <t xml:space="preserve">6). Mantener en 0 la </t>
    </r>
    <r>
      <rPr>
        <sz val="11"/>
        <color indexed="8"/>
        <rFont val="Calibri"/>
        <family val="2"/>
      </rPr>
      <t>mortalidad materna enla ESE San Jose de la Palma</t>
    </r>
  </si>
  <si>
    <t># de documento actualizado</t>
  </si>
  <si>
    <t>1). Implementar el plan de gestion integral de residuos hospitalario en un 100%</t>
  </si>
  <si>
    <t>PGIRSH implementado</t>
  </si>
  <si>
    <t># documento ajustado a necesidades de la ESE</t>
  </si>
  <si>
    <t xml:space="preserve">No existe línea de base. La Población se encuentra muy dispersa geográficamente.  En los dos municipios se encuentran 255 veredas. </t>
  </si>
  <si>
    <t>2.5%</t>
  </si>
  <si>
    <t>Número muertes en menores de un año institucional</t>
  </si>
  <si>
    <t>porcentaje de atencion integral</t>
  </si>
  <si>
    <t>Número de menores con atencion integral  en cyd /  Número  de  menores atendidos en cyd* 100</t>
  </si>
  <si>
    <t>Número acciones desarrolladas/ Número acciones proyectadas* 100</t>
  </si>
  <si>
    <t xml:space="preserve">1. Conformación del equipo del comité de control interno 
2. Resultados de la Evaluación del MECI de acuerdo al Decreto 943 de 2014  </t>
  </si>
  <si>
    <t>total metas de resultado cumplidas</t>
  </si>
  <si>
    <t>total metas de resultado establecidas</t>
  </si>
  <si>
    <t>7.5%</t>
  </si>
  <si>
    <t>12.5%</t>
  </si>
  <si>
    <t>Valor esperado Año 2</t>
  </si>
  <si>
    <t xml:space="preserve">Seguimiento al  plan de mejora  de acuerdo a las actividades a desarrollarse en el marco del  programa de humanización, en la ESE San Jose de la Palma. </t>
  </si>
  <si>
    <t>Socialización del mapa de riesgo con los diferente lideres de procesos de la institución</t>
  </si>
  <si>
    <t>Elaboración de herramientas que permita controlar y dar seguimiento oportuno a los riesgos</t>
  </si>
  <si>
    <t>Seguiemiento a los controles establecidos en el mapa de riesgo con los diferentes procesos de la institución</t>
  </si>
  <si>
    <t>Implementación de plan de auditorias interna anual</t>
  </si>
  <si>
    <t>Acto adminitrativo por el cual se establece el plan de auditorias internas</t>
  </si>
  <si>
    <t>Asesor MECI.  Sr. Oscar Arturo Moreno</t>
  </si>
  <si>
    <t>Ingeniero de Sisitemas.  Sr.  Walter Sosa</t>
  </si>
  <si>
    <t>7.5</t>
  </si>
  <si>
    <t>Ododntologa coordinadora.  Dra.  Sandra Plata</t>
  </si>
  <si>
    <t>Ingeenira Ambiental.. Ingrid Caceres</t>
  </si>
  <si>
    <t>RESPONSABLE</t>
  </si>
  <si>
    <t>Nutriciomista.  Dra.  Sandra Lilly Ussa</t>
  </si>
  <si>
    <t xml:space="preserve"> </t>
  </si>
  <si>
    <t>Realizar demanda inducida efectiva de las postparto adolescentes para consulta de planificacion en el marco de la estrategia APS y actividades PIC.</t>
  </si>
  <si>
    <t>Jefe PIC y APS. Jefe  David Londoño y Jefe Claudia Bustos.  Enfermeras Jefes Programas P y D.  Jefe Gabriela Correa y Jefe Maria Dina Zipaquira.</t>
  </si>
  <si>
    <t>Coordinador Salud Pública.  Dra.  Diana Cepeda.  Jefes PIC y APS.  Jefe David Londoño.  Jefe Claudia Bustos</t>
  </si>
  <si>
    <t>Coordinador Salud Pública.  Dra.  Diana Cepeda.   Enfermeras Jefes Programas P y D.  Jefe Gabriela Correa y Jefe Maria Dina Zipaquira.</t>
  </si>
  <si>
    <t>Seguimiento por kadex del programa de menores sin vacunacion con la notificacion a GEBIS hasta lograr la vacunacion de forma oportuna.</t>
  </si>
  <si>
    <t>Líder Plan de emergencias.  Dr.  Eduardo Cortés.</t>
  </si>
  <si>
    <t xml:space="preserve">Socializar los lineamientos del SIVISALA al personal asistencial de consulta externa y urgencias </t>
  </si>
  <si>
    <t>Coordinadora Média.  Dra.  Lina María Melo</t>
  </si>
  <si>
    <t>Coordinadora Médica.  Dra.  Lina María Melo.  Jefe PIC y APS. Jefe  David Londoño y Jefe Claudia Bustos.</t>
  </si>
  <si>
    <t>Participar en el 100% de los Consejos Municipales de Gestión del Riesgo al que sean convocados</t>
  </si>
  <si>
    <t>Realizar dos simulaciones de acuerdo a las priorización de las amenezas identificadas en el plan hospitalario de emergencia</t>
  </si>
  <si>
    <t>Seguimiento al plan de acción para el desarrollo delas actividadades del SIAU planteadas  en  la ESE San Jose de la Palma</t>
  </si>
  <si>
    <t>12.5 %</t>
  </si>
  <si>
    <t>Jefe PIC y APS. Jefe  David Londoño y Jefe Claudia Bustos.</t>
  </si>
  <si>
    <t>Realizar  búsqueda activa por GEBIS del PIC y APS a  los pacientes inasistentes a control de hipertension del hospital de La Palma y Centro de Salud de Yacopi.</t>
  </si>
  <si>
    <t>12.5.%</t>
  </si>
  <si>
    <t>Proporción de gestantes con valoración con odontología</t>
  </si>
  <si>
    <t>Realizar seguimiento a todas las embarazadas con periodicidad mensual por las  GEBIS diligenciando el kardex de gestantes.</t>
  </si>
  <si>
    <t>Realizar seguimiento por GEBIS a los menores de 5 años para la realización oportuna del control de C y D  mediante el formato AIEPI.</t>
  </si>
  <si>
    <t>Medición de la proporción de la satisfacción de los usuarios de la IPS</t>
  </si>
  <si>
    <t>Funcionario SIAU.  Sr.  Pedro Calvo</t>
  </si>
  <si>
    <t>Solicitar visita de Pre evalaución a la prioridad en la SSC</t>
  </si>
  <si>
    <t xml:space="preserve">Realizar administracion estricta, seguimiento y supervisión del tratamiento a todo paciente diagnosticado con Tuberculosis. </t>
  </si>
  <si>
    <t>Realización de planes de mejoramiento de acuerdo al desarrollo de las actividades planteadas.</t>
  </si>
  <si>
    <t>Realizar autoevaluacion de la Resolucion 2003 en todos los servicios, con generacion de plan de mejorarmiento.</t>
  </si>
  <si>
    <t>Socializar plan de mejoramiento con asignacion de tareas a cada funcionario del Hospital de la Palma y Centro de salud de Yacopi.</t>
  </si>
  <si>
    <t>Desarrollar el plan de acción para el cumplimeinto del sistema de habilitacion de la Ese San Jose de la Palma y Centro de saliud de Yacopi.</t>
  </si>
  <si>
    <t>Profesional Proceso Calidad.  Jefe Gladys Bejarano Clavijo</t>
  </si>
  <si>
    <t>Subgerente Adminsitrativo.  Dr.  Luis Alberto Correa</t>
  </si>
  <si>
    <t>Realizar informe con el envio oportuno al ente municipal de SISVAN de forma mensual</t>
  </si>
  <si>
    <t>Nutricionista.  Dra.  Sandra Lilly Ussa</t>
  </si>
  <si>
    <t>Coordinador Salud Pública.  Dra.  Diana Cepeda</t>
  </si>
  <si>
    <t>Enfermeras coordinadoras P y D.  Jefe Maria Dina Zipaquira.  Jefe Gabriela Correa</t>
  </si>
  <si>
    <t>Subgerente Adminsitrativo.  Dr.  Luis Alberto Correa.  Profesional Proceso Calidad.  Jefe Gladys Bejarano Clavijo</t>
  </si>
  <si>
    <t>Funcionario SIAU.  Sr Pedro Calvo.  Coordinadora Médica.  Dra.  Lina María Melo</t>
  </si>
  <si>
    <t>Funcionario Cartera.  Sra. Margarita Bustos.</t>
  </si>
  <si>
    <t>Auditor Médico.  Dr,  Hector Jose Quintero</t>
  </si>
  <si>
    <t xml:space="preserve">Envio del documento a la  Superintendencia nacional de salud para su aprobacion. </t>
  </si>
  <si>
    <t>Asesora Juridica.  Dra.  Yudy Yuceth Muñoz.</t>
  </si>
  <si>
    <t xml:space="preserve">Profesional Contratación.  Elizzbeth Ceepda. </t>
  </si>
  <si>
    <t>Enfermeras Jefe P y D.  Jefe Maria Dina Zipaquira.  Jefe Gabriela Correa.    Jefes APS y PIC.  Jefe David Londoño y Jefe Claudia Bustos.</t>
  </si>
  <si>
    <t>Coordinador Salud Pública.  Dra.  Diana Cepeda.  Jefes PIC y APS.  Jefe David Londoño.  Jefe Claudia Bustos.  Odontologas.  Dra.  Sandra Plata.</t>
  </si>
  <si>
    <t>Coordinador Salud Pública.  Dra.  Diana Cepeda.  Jefes PIC y APS.  Jefe David Londoño.  Jefe Claudia Bustos.  Odontologas.  Dra.  Sandra Plata.  Cordiandora Médica.  Dra.  Lina María Melo.</t>
  </si>
  <si>
    <t>PROYECTO PAS AÑO 2018</t>
  </si>
  <si>
    <t>I trimestre</t>
  </si>
  <si>
    <t>II trimestre</t>
  </si>
  <si>
    <t>III trimestre</t>
  </si>
  <si>
    <t>IV trimestre</t>
  </si>
  <si>
    <t>EVIDENCIA</t>
  </si>
  <si>
    <t>Número de actividades cumplidas / Número de actividades programadas</t>
  </si>
  <si>
    <t>Documento de análisis de la situación de salud de la población que asiste al servicio de odontología.  Con descripción por grupos de edad, haciendo enfásis en los menores de 11 años.</t>
  </si>
  <si>
    <t>Porcentaje de pacientes nuevos con diagnostico de HTA  y Diabetes.</t>
  </si>
  <si>
    <t xml:space="preserve">Diligenciamiento de kardex del programa de HTA y Diabetes con periodicidad mensual </t>
  </si>
  <si>
    <t xml:space="preserve">Kardex del programa de HTA y Diabetes con periodicidad mensual </t>
  </si>
  <si>
    <t>Número de  pacientes con adherencia al tratamiento de HTA que asisiten a la ESE /Total pacientes  con dx de HTA atendidos la ESE x 100</t>
  </si>
  <si>
    <t>Formato fe registro de busqueda activa por GEVIS de PIC y APS</t>
  </si>
  <si>
    <t>0.56%</t>
  </si>
  <si>
    <t>Lista de asistencia de las dos jornadas de detección y educación de factores de riesgo para cancer de seno y cervicouterino  en la ESE San Jose de la Palma y Centro de salud de Yacopi.</t>
  </si>
  <si>
    <t>Acta de visita de la previsita de la estregia IAMI.</t>
  </si>
  <si>
    <t>Planillas de asistencia a la socialización de las tareas de la estrategia.</t>
  </si>
  <si>
    <t>Plan de acción de la aautoevalaución de la estrategia</t>
  </si>
  <si>
    <t>Formato de autoevaluación con peridodicidad trimestral.</t>
  </si>
  <si>
    <t>Kardex del programa de gestantes  diligenciado mensualmente.</t>
  </si>
  <si>
    <t>Relación de gestantes valoradas en odontología</t>
  </si>
  <si>
    <t>Registro de las asisitentes al curso de preapración para el parto diligenciado bimensualmente.</t>
  </si>
  <si>
    <t>Notificación al SIVIGILA.</t>
  </si>
  <si>
    <t>Formato de registro mensual de seguimiento por GEBIS</t>
  </si>
  <si>
    <t xml:space="preserve">Realizar busqueda activa institucional de sintomaticos respiratorios por medio de los RIPS en todos los servicios de la ESE.  </t>
  </si>
  <si>
    <t xml:space="preserve">Tarjetas de control de administración del tratamiento a pacientes con TBC: </t>
  </si>
  <si>
    <t>Kadex del programa de menores sin vacunacion con la notificacion a GEBIS.</t>
  </si>
  <si>
    <t>Informe de jornadas de vacuanción enviados a SSC</t>
  </si>
  <si>
    <t xml:space="preserve">Apoyar  y participar las jornadas de vacunacion de orden departamental o nacional, abriendo los puestos de vacunación programados. </t>
  </si>
  <si>
    <t>Porcentaje de atención integral a menores de 6 años con la estrategia AIEPI</t>
  </si>
  <si>
    <t>Número de menores con atencion integral  en C y D atendidos en la ESE /  Número  de  menores de 6 años asignados a la ESE x 100</t>
  </si>
  <si>
    <t>Formato de registro de seguimiento de GEBIS de APS y PIC.</t>
  </si>
  <si>
    <t>Realizar seguimiento a la atencion prestada por medio de  la evaluacion a la adherencia en las HC que atiendan a menores con la norma tecnica de C y D  con la respectiva retroalimentacion al personal profesional.</t>
  </si>
  <si>
    <t>Informe de evaluación a las HC de atención en  C y D.  Reprote de retroalimentación al personal profesional.</t>
  </si>
  <si>
    <t>Listados de asistencia a la socialización realziada en dos reuniones.</t>
  </si>
  <si>
    <t>Acta de asisitencia a los consejos municipales de riesgo convocados.</t>
  </si>
  <si>
    <t>Acta de realización de las dos simulaciones</t>
  </si>
  <si>
    <t>Evaluar la adherencia al SIVISALA al personal asistencial de consulta externa y urgencias  por medio evaluaciones de conocimientos del programa.</t>
  </si>
  <si>
    <t>Soporte de las evalauciones realizadas</t>
  </si>
  <si>
    <t>Listado de asisitencia a la socilaización de los lineamientos</t>
  </si>
  <si>
    <t>Envio del reprote mensual.</t>
  </si>
  <si>
    <t>Resultados de la auditoria a HC de atención a menroes de 5 años.</t>
  </si>
  <si>
    <t>Socialización del protocolo de atención a la población vulnerable por medio de socialización y evaluación de la adherencia mediante listas de chequeo.</t>
  </si>
  <si>
    <t>Listados de asistencia a la socialización del protocolo.</t>
  </si>
  <si>
    <t>Informe de la auditoria realizada  a las HC de VCA.</t>
  </si>
  <si>
    <t>Informe del seguimiento al plan de acción del SIAU</t>
  </si>
  <si>
    <t>Informe de medición de la proporción de satisfacción de los usuarios.</t>
  </si>
  <si>
    <t>Informe del seguimiento al plan de acción del programa de humanización.</t>
  </si>
  <si>
    <t>Listados de aisitencia de la socialización del plan de mejora</t>
  </si>
  <si>
    <t>Planes de mejoramiento de las acciones planteadas.</t>
  </si>
  <si>
    <t>Informe de autoevaluación de los servicios según la Resolución 2003.</t>
  </si>
  <si>
    <t>Listados de socialización  del plan de mejoramiento realizado a los líderes.</t>
  </si>
  <si>
    <t>Plan de acción para el cumplimiento del sistema único de habiltiación.</t>
  </si>
  <si>
    <t>Plan de auditoria para el mejoramiento de la calidad</t>
  </si>
  <si>
    <t>Lista de asistencia de las dos socializaciones con el plan el mejoramiento de la calidad.</t>
  </si>
  <si>
    <t>Informe del cumplimiento de las acciones cumplidas en el plan de mejoramiento propuesto para cumplir con el SUH. Y PAMEC.</t>
  </si>
  <si>
    <t>Informe del desarrollo  del plan de acción del cumplimiento del PAMEC:</t>
  </si>
  <si>
    <t>Planes de  mantenimiento del parque automotor, Equipos biomédicos y Equipos de Sisitemas.</t>
  </si>
  <si>
    <t>Formulario de novedades en el REPS.</t>
  </si>
  <si>
    <t>Listados de socilaización del ma pa de riesdos con líderes de las unidades funcionales.</t>
  </si>
  <si>
    <t>Herramientas para controlar y dar seguimeitno oportunoa a los riesgos:  listas de chequeo, auditoria internas.</t>
  </si>
  <si>
    <t>Informe del seguimiento a los controles del mapa de riesgos.</t>
  </si>
  <si>
    <t>Acta de seguimiento al plan de auditorias programadas</t>
  </si>
  <si>
    <t>Acto adminsitrativo</t>
  </si>
  <si>
    <t>Socialización del cronograma de auditorias internas anual</t>
  </si>
  <si>
    <t>Acta de socialziación del cronograma de auditorías</t>
  </si>
  <si>
    <t>Realizar reportes mensuales al SIUS.</t>
  </si>
  <si>
    <t>Pantallazo del envio del reporte</t>
  </si>
  <si>
    <t>Contrato con prestador de telemedicina</t>
  </si>
  <si>
    <t>Cartas de ofrecimiento del servicio a las EAPB</t>
  </si>
  <si>
    <t>Reuniones del  comité de etica, historias clinicas en la ESE San Jose de la Palma.</t>
  </si>
  <si>
    <t>Acta e comité de ética,  historias .</t>
  </si>
  <si>
    <t>Actas de reunión con las EAPB que evidencia la gestión y recuperación de la cartera.</t>
  </si>
  <si>
    <t>Realizar reuniones con aseguradores para el proceso de gestion de cartera, por medio de 2 reuniones con cada una  para el pago de cartera a la ESE San Jose de la Palma</t>
  </si>
  <si>
    <t>Efectividad en el proceso de respuesta de glosa</t>
  </si>
  <si>
    <t>Evidencia del dilgienciamiento y envio de la Circular 030</t>
  </si>
  <si>
    <t>Realizar trimestral el cruce, depuracion y seguimiento de cartera Circular 30 con la información reportada de las Entidades Responsables de Pago .</t>
  </si>
  <si>
    <t>Establecer contacto con las áreas de auditoría de las EAPB generadoras de la glosa para programar citas de conciliación.  Generar archivo de glosa de cada una de las EAPB para la respuesta pertinente.</t>
  </si>
  <si>
    <t xml:space="preserve">
Auditoría de  las facturas por evento  y realizar las correspondientes correcciones por parte del área de facturación. Contestación de la glosa . Radicar la contestación en las EAPB. </t>
  </si>
  <si>
    <t>Respuesta a glosas</t>
  </si>
  <si>
    <t>Evidencia de envío del documento</t>
  </si>
  <si>
    <t>Acta de reunion con evidencia de socialización del PGIR</t>
  </si>
  <si>
    <t>Acta de reunión con evifencia del seguimiento al desarrollo del PGIR</t>
  </si>
  <si>
    <t>Documentos de tramites del proceso e baja:  identificar el propietario, solicitud ante el propietario, pago de impuestos de los vehculos.</t>
  </si>
  <si>
    <t>Pantallazos de publicación n el SECOP.</t>
  </si>
  <si>
    <t>Actas de las acciones de defensa jucicial</t>
  </si>
  <si>
    <t>Pantallazos del envio de los informes</t>
  </si>
  <si>
    <t xml:space="preserve">2). Incrementar en el 5% la población  sin caries de los municipios de La Palma y Yacopi, con énfasis en la primera infancia y niñez </t>
  </si>
  <si>
    <t>Evaluaciones de la adherencia  a la guía de Lepra y TBC en dos reuniones.</t>
  </si>
  <si>
    <t>Informe de busqueda de sintomaticos respiratorios en RIPS.  Relación de BK realizados en la ESE</t>
  </si>
  <si>
    <t>Realizar la búsqueda mensual de pacientes con HTA mediante la estrategia APS Y PIC , con la herramienta Test de Findrisk.</t>
  </si>
  <si>
    <t>Formato de registro de actividades de búsqueda de APS y PIC mensual.  Consolidado del test de Findrisk.</t>
  </si>
  <si>
    <t>Porcentaje de adherencia a la guia de atención de la gestación</t>
  </si>
  <si>
    <t>Número de  atenciones a gestantes en los Programas de P y D pertinentes / Número de gestantes atendidas en los programas de P y D.</t>
  </si>
  <si>
    <t>Análisis de la situación de salud oral en la poblacion de primera infancia y niñez (menroes de 11 años) , con la realizacion de  historia clínica de primera vez a todo menor de 11 años y realización de control d eplaca bacteriana</t>
  </si>
  <si>
    <t>Realizar actividades de educación, aplicación de fluos y aplicación de sellantes a los menores de 11 años hacindo registro diario de los pacinetes en el formato para tal fin.</t>
  </si>
  <si>
    <t xml:space="preserve">Realizar acciones de salud oral con enfasis en la educación en higiene oral  en los menores de primera infancia y niñez (menores de 11 años), asignados al Hospital deLla Palma y Centro de salud de Yacopi.
</t>
  </si>
  <si>
    <t>Realizar actividades de educación, aplicación de fluor y aplicación de sellantes a los menores de 11 años.</t>
  </si>
  <si>
    <t>Informe de cada una de las jornadas de salud oral realizadas a menores de 11 años en los  municipios de La Palma Y Yacopi.</t>
  </si>
  <si>
    <t>Realizar  búsqueda activa por GEBIS del PIC y APS a  los pacientes inasistentes a control de diabetes mellitus del hospital de La Palma y Centro de Salud de Yacopi.</t>
  </si>
  <si>
    <t>Realizar control con cifras tensionales para determinar control de la tension arterial</t>
  </si>
  <si>
    <t>Diligenciamiento mensual de kardex de hipertensos</t>
  </si>
  <si>
    <t>Realizar control con hemoglobina glicosilada para determinar control de niveles de glicemia</t>
  </si>
  <si>
    <t xml:space="preserve">Regisro de pacientes inasisientes por GEBIS </t>
  </si>
  <si>
    <t>Seguimiento a la toma y lectura de hemoblogina glicosilada en los pacientes identificados como Diabeticos.</t>
  </si>
  <si>
    <t>Diligenciamiento del formato de demanda inducida para la canalización de mujeres para la toma de citología.  Verificación en facturación de las pacientes tamizadas.</t>
  </si>
  <si>
    <t>Diligenciamiento del formato de demanda inducida para la canalización de mujeres para el tamizaje de cáncer de seno.  Verificación en facturación de las pacientes tamizadas.</t>
  </si>
  <si>
    <t>6.25%</t>
  </si>
  <si>
    <t>Porcentaje de  implementación de la  estrategia IAMI</t>
  </si>
  <si>
    <t>Evidencia de facturación de consulta o control por planificación familiar.</t>
  </si>
  <si>
    <t>Socializar la guia de control prenatal a todo el personal progesional de la ESE</t>
  </si>
  <si>
    <t>Planillas de asistencia a la socialización de la GPC</t>
  </si>
  <si>
    <t>Informe de actividades del plan de acción del SIAU.</t>
  </si>
  <si>
    <t xml:space="preserve">Actas de conciliación de glosas con las EAPB:   </t>
  </si>
  <si>
    <t xml:space="preserve">Realizar seguumiento al plan de accion de acuerdo a la autoevaluacion de la estrategia. </t>
  </si>
  <si>
    <t>Porcentaje de adolescentes embarazadas canalizadas yatendidas en el programa de planificación familiar.</t>
  </si>
  <si>
    <t>Realizar consulta de planificacion familiar a adolescentes postparto</t>
  </si>
  <si>
    <t>Solicitud y realización de BK a todos los sintomáticos resporitorios</t>
  </si>
  <si>
    <t>Lograr la adherencia a la GPC de control del menor de 10 años</t>
  </si>
  <si>
    <t>Realizar dos jornadas de detección y educación de factores de riesgo para cancer cervicouterino  en la ESE San Jose de la Palma y Centro de salud de Yacopi.</t>
  </si>
  <si>
    <t>Realizar dos jornadas de detección y educación de factores de riesgo para cancer de seno   en la ESE San Jose de la Palma y Centro de salud de Yacopi.</t>
  </si>
  <si>
    <t xml:space="preserve">Canalizar  desde todos los servicios de salud de la ESE San Jose de la Palma y Centro de salud de Yacopi a las mujeres hacia la toma de citología cervicovaginal con el objetivo de realizar la detección temprana. Se mide en el diligenciamiento del formato de demanda inducida y de estos la población efectiva que fue tamizada.
</t>
  </si>
  <si>
    <t xml:space="preserve">Canalizar  desde todos los servicios de salud de la ESE San Jose de la Palma y Centro de salud de Yacopi a las mujeres hacia el tamizaje de examen de seno  con el objetivo de realizar la detección temprana. Se mide en el diligenciamiento del formato de demanda inducida y de estos la población efectiva que fue tamizada.
</t>
  </si>
  <si>
    <t>Porcentaje de implementación de la estrategia</t>
  </si>
  <si>
    <t>Número de pacientes canalizadas para tamizaje de cancer de seno en la ESE / Número de población asignada (mujeres mayores de 50  años. Asignadas a la ESE).</t>
  </si>
  <si>
    <t>Número de pacientes canalizadas para tamizaje  cervix en la ESE / Número de población asignada (mujeres de 25 a 59 años. Asignadas a la ESE).</t>
  </si>
  <si>
    <t>Atender en todos  los proramas de P y D a población  VCA que lo soliciten</t>
  </si>
  <si>
    <t>Carta de viabilización del PHE por parte del CRUE</t>
  </si>
  <si>
    <t>Plan de actualizado y viabilizado</t>
  </si>
  <si>
    <t>Porcentaje de recuperacion</t>
  </si>
  <si>
    <t>Valor recuperado de cartera actual /valor inicial de cartera actual* 100</t>
  </si>
  <si>
    <t>Valor recuperado de carteramayor a 360 días /valor inicial de carteramayor a 360 días* 100</t>
  </si>
  <si>
    <t>3). Reducir en 0,5 el índice COP en la primera infancia y niñez.</t>
  </si>
  <si>
    <t>Número  pacientes identificados y con tratamiento antituberculoso / Número pacientes con diagnostico de tuberculosis</t>
  </si>
  <si>
    <t>Número total de adolescentes gestantes canalizadas hacia planificacion familiar desde la estrategia APSn y PIC /Número adolescentes pos parto atendias en la ESE en consulta de planificacion familiar*100</t>
  </si>
  <si>
    <t>Documento actualizado y viabilizado</t>
  </si>
  <si>
    <t xml:space="preserve">Realizar socializacion  del plan de emergencias  actualizado por medio de dos reuniones  a todo el personal de la ESE San Jose de la Palma.   </t>
  </si>
  <si>
    <t>Número de personas con quienes se implemento el PHE / Número de personas programadas para implementar  el PHE /</t>
  </si>
  <si>
    <t>Porcentaje de implementación</t>
  </si>
  <si>
    <t>Porcentaje de cumplimiento en la autoevaluación</t>
  </si>
  <si>
    <t>Evidencia de tramites para la reactivación.   Acta de Asociación de Usuarios</t>
  </si>
  <si>
    <t>Estatuto de contratación ajustado</t>
  </si>
  <si>
    <t xml:space="preserve">Documentar el estatuto  de contratacion                                </t>
  </si>
  <si>
    <t>Estatuto de contratación</t>
  </si>
  <si>
    <t>Acta de socialización del estatuto de contratación.</t>
  </si>
  <si>
    <t xml:space="preserve">Socializar el estatutoo de contratacion ante junta directiva. </t>
  </si>
  <si>
    <t>Número de pacientes identificados y canalizados con riesgo para HTA y Diabetes en la ESE / Total pacientes asignados  de 25 a 59 años en la ESE x 100</t>
  </si>
  <si>
    <t>Valor de las glosas contestadas de manera oportuna / Valor total de las glosas en el período *100</t>
  </si>
  <si>
    <t>2) Implementar en 10% la politica de hospital verde</t>
  </si>
  <si>
    <t>Implementación del PGIRH</t>
  </si>
  <si>
    <t>Documento politica de hospital verde</t>
  </si>
  <si>
    <t>Documento politica de Hospital verde</t>
  </si>
  <si>
    <t>Realizar planes de mejoramiento de las auditorias realizadas  para lograr el cumplimiento del PGIRSH</t>
  </si>
  <si>
    <t>Realizar 4  seguimientos a la ejecución e  implementación de las acciones por area para el cumplimiento del PGIRSH</t>
  </si>
  <si>
    <t>12.5</t>
  </si>
  <si>
    <t>Informe del seguimiento realizado con hallazgos y recomendaciones</t>
  </si>
  <si>
    <t>Plan de mejora con los hallazgos encontrados</t>
  </si>
  <si>
    <t>Documento politica hospital vere</t>
  </si>
  <si>
    <t>Documentar  la politica de hospital verde estableciendo indicadores para la medición de energía,agua.</t>
  </si>
  <si>
    <t>Indice de COP en los niños menores de 11 años atendidos en la ESE x 100</t>
  </si>
  <si>
    <t>Sensibilizar al cliente interno en la importancia de implementar la politica de Hospital verde</t>
  </si>
  <si>
    <t>Planillas de asistencia a capacitaciones al cliente interno en la importancia de implementar la politica de hospital verde</t>
  </si>
  <si>
    <t>4). Aumentar en un 10% la identificacion de la poblacion a riesgo para hipertension y diabetes mediante la estrategia de APS y demanda inducida.</t>
  </si>
  <si>
    <t>5). Mantener controlados al 59% de los pacientes hipertensos</t>
  </si>
  <si>
    <t>6).  Aumentar en un 10% la poblacion sujeta de tamizaje  para cancer de seno, cervix  medinate la estrategia de APS y demanda inducida de la ESE.</t>
  </si>
  <si>
    <t>7). Implementar los diez pasos de la estrategia IAMI</t>
  </si>
  <si>
    <t>8).  Implementar en 80% la GPC  de control prenatal.</t>
  </si>
  <si>
    <t>9).  Aumentar al 100% la notificacion de las adolescentes gestantes para restablecer los derechos.</t>
  </si>
  <si>
    <t>10). Aumentar al 60% la canalización de las gestantes adolescentes  post parto hacia la consulta de planificacion familiar en el marco de la estrategia APS Y PIC.</t>
  </si>
  <si>
    <t>11). Mantener la identificacion y suministro del tratamiento oportuno al 100% de  los pacientes diagnosticados con TBC.</t>
  </si>
  <si>
    <t>12). Aumentar la cobertura de vacunación al 95%  con esquema PAI según nacidos vivos.</t>
  </si>
  <si>
    <t xml:space="preserve">13). Aumentar al 100% la atencion integral de los niños y niñas menores de un año  que demanden nuestros servicio en el programa de C y D. </t>
  </si>
  <si>
    <t>14).  Actualizar el plan de emergencias hospitalario en articulación con el plan de gestión del riesgo municipal.</t>
  </si>
  <si>
    <t>15).  Implementar al 100% el plan de emergencias hospitalario  en la ESE</t>
  </si>
  <si>
    <t>16).  Reportar mensualmente al Sistema de Vigilancia en Salud Laboral el 100% de los eventos de origen laboral de acuerdo al Lineamiento.</t>
  </si>
  <si>
    <t>17). Aumentar al 80% la estrategia AIEPI clínico, acorde a las guías de práctica de prática clínica para menores de 5 años.</t>
  </si>
  <si>
    <t>18). Aumentar al  100% la atencion integral de VCA que asistan a la ESE</t>
  </si>
  <si>
    <t xml:space="preserve">19). Aumentar al 90%  el funcinamiento de  la oficina de SIAU  en la ESE </t>
  </si>
  <si>
    <t>20). Implementar al 80% el programa de humanización y seguridad del paciente en la ESE con seguimiento del desarrollo trimestral</t>
  </si>
  <si>
    <t>21). Cumplir con el sistema de habilitacion en la IPS con base de la resolucion 2003 en un 80%</t>
  </si>
  <si>
    <t>22). Implementar el Plan de Auditoria Mejoramiento continuo de la calidad. PAMEC en un 90%</t>
  </si>
  <si>
    <t>23). Cumplir al 100% los planes de mejoramiento derivados de las autoevaluaciones realizadas del sistema de habilitacion y Pamec</t>
  </si>
  <si>
    <t>24). Garantizar el 80% del plan de mantenimeinto hospitalario inlcuye ambulancia</t>
  </si>
  <si>
    <t>25).  Mantener al 100%  la actualización del portafolio de servicios y novedades en el REPS.</t>
  </si>
  <si>
    <t>26).  Aumentar al  70% los controles implementados en el mapa de riesgos del Sistema de control interno</t>
  </si>
  <si>
    <t>27).  Reportar mensualmente la información al SIUS</t>
  </si>
  <si>
    <t>28). Reportar de forma oportuna lel informe de MANGO, al 100%</t>
  </si>
  <si>
    <t>29). Reportar de forma oportuna informe de SIVIGILA al 100%</t>
  </si>
  <si>
    <t>30).  Reportar de forma oportuna informe de 4505  al 100%</t>
  </si>
  <si>
    <t xml:space="preserve">31). Aumentar la prestación de servicios en la modalidad de Telemedicina a 4 servicios </t>
  </si>
  <si>
    <t>32). Aumentar al  70%  los mecanismos de participación social en articulación con el municipio</t>
  </si>
  <si>
    <t>33).  Aumentar la recuperacion de cartera al  40% en mayor a 360 días con las EPS.</t>
  </si>
  <si>
    <t>34).  Aumentar la recuperación de cartera al 80% de la cartera actual de las EPS</t>
  </si>
  <si>
    <t>35). Aumentar la efectividad del proceso de respuesta de glosa y devoluciones con retroalimentacion al personal asistencial y de facturacion en un 80%</t>
  </si>
  <si>
    <t>Número de medidas desarrolladas / Número de medidas planteadas +100</t>
  </si>
  <si>
    <t>APROBADO MEDIANTE ACUERO 004  DEL 13  DE FEBRERO DE 2018</t>
  </si>
  <si>
    <t>FEBRERO 13 DE 2018</t>
  </si>
  <si>
    <t>AJUSTES AL PLAN INDICATIVO</t>
  </si>
  <si>
    <t>APROBADO MEDIANTE ACUERO 003  DEL 13  DE FEBRERO DE 2018</t>
  </si>
  <si>
    <t xml:space="preserve">36). Realizar seguimiento al PGIR  ante  la SSC y la superintendencia nacional de salud. </t>
  </si>
  <si>
    <t>37). Aumentar al 85%  la ejecucion de las acciones del  plan de gestion integral del riesgo</t>
  </si>
  <si>
    <t>38). Revisar y ajustar el estatuto de contratación</t>
  </si>
  <si>
    <t xml:space="preserve"> 39). Aumentar al 100% el uso de las herramientas de  SECOP para la publicacion de contratos según manual de contratacion de la ESE</t>
  </si>
  <si>
    <t xml:space="preserve">40).  Aumentar la oportunidad de las  reclamaciones o acciones judiciales al 80% frente a los procesos condenatorios </t>
  </si>
  <si>
    <t>41). Aumentar al 100% la presentacion de informes en la Plataforma SIHO.</t>
  </si>
  <si>
    <t xml:space="preserve">Ingenira Ingrid Caceres </t>
  </si>
  <si>
    <t>contactenos@esehospital-lapalma.gov.co</t>
  </si>
  <si>
    <t>Población canalalizada</t>
  </si>
  <si>
    <t>4). Aumentar en un 10% la identificacion de la poblacion a riesgo para hipertension y diabetes mediante la estrategia de APS</t>
  </si>
  <si>
    <t>5). Mantener controlados el 59% de los pacientes hipertensos</t>
  </si>
  <si>
    <t>6).  Aumentar en un 10% la poblacion sujeta de tamizaje  para cancer de mama, cancer de cuello uterino  mediante la estrategia de APS</t>
  </si>
  <si>
    <t>enfermeria@esehospital-lapalma.gov.co</t>
  </si>
  <si>
    <t>% de implementación de la estrategia IAMI</t>
  </si>
  <si>
    <t>7).  Implementar al 100% los pasos de la estrategia IAMI.</t>
  </si>
  <si>
    <t xml:space="preserve"> 9).  Aumentar al 100% la notificacion de las adolescentes gestantes para restablecer los derechos.</t>
  </si>
  <si>
    <t>Número total de adolescentes gestantes canalizadas hacia planificacion familiar desde la estrategia APS y PIC /Número adolescentes pos parto atendidas en la ESE en consulta de planificacion familiar*100</t>
  </si>
  <si>
    <t>11).  Mantener la identificacion y suministro del tratamiento oportuno al 100% de  los pacientes diagnosticados con TBC.</t>
  </si>
  <si>
    <t>Número  pacientes identificados y con tratamiento / Número pacientes con diagnostico de tuberculosis</t>
  </si>
  <si>
    <t xml:space="preserve"> 13).  Aumentar al 100% la atencion integral de los niños y niñas menores de un año  que demanden nuestros servicio en el programa de cyd. </t>
  </si>
  <si>
    <t>15). Implementar al 100% el plan de emergencias hospitalario  en la ESE</t>
  </si>
  <si>
    <t>16). Reportar mensualmente al Sistema de Vigilancia en Salud Laboral el 100% de los eventos de origen laboral de acuerdo al Lineamiento.</t>
  </si>
  <si>
    <t xml:space="preserve">17). Aumentar al 80% la estrategia AIEPI clínico, acorde a las guías de práctica de prática clínica para menores de 5 años.  </t>
  </si>
  <si>
    <t>20).  Implementar al 80% el programa de humanización y seguridad del paciente en la ESE con seguimiento del desarrollo trimestral</t>
  </si>
  <si>
    <t>21).  Cumplir con el sistema de habilitacion en la IPS con base de la resolucion 2003 en un 80%</t>
  </si>
  <si>
    <t>25). Mantener al 100%  la actualización del portafolio de servicios y novedades en el REPS.</t>
  </si>
  <si>
    <t>26). Aumentar al  70% los controles implementados en el mapa de riesgos del Sistema de control interno</t>
  </si>
  <si>
    <t>27). Reportar mensualmente la información al SIUS</t>
  </si>
  <si>
    <t>29).  Reportar de forma oportuna informe de SIVIGILA al 100%</t>
  </si>
  <si>
    <t>30). Reportar de forma oportuna informe de 4505  al 100%</t>
  </si>
  <si>
    <t>32).  Aumentar al  70%  los mecanismos de participación social en articulación con el municipio</t>
  </si>
  <si>
    <t>33).  Aumentar la recuperacion de cartera al  40% en mayor a 360 días con las EPS.
    Y al  80%  la cartera actual con las EPS</t>
  </si>
  <si>
    <t>37).  Aumentar al 85%  la ejecucion de las acciones del  plan de gestion integral del riesgo</t>
  </si>
  <si>
    <t xml:space="preserve">38).  Revisar y ajustar el estatuto de contratación </t>
  </si>
  <si>
    <t>39). Aumentar al 100% el uso de las herramientas de  SECOP para la publicacion de contratos según manual de contratacion de la ESE</t>
  </si>
  <si>
    <t xml:space="preserve">40).  Aumentar la oportuidad de las  reclamaciones o acciones judiciales al 80% frente a los procesos condenatorios </t>
  </si>
  <si>
    <t>41).  Aumentar al 100% la presentacion de informes en la Plataforma SIHO.</t>
  </si>
  <si>
    <t xml:space="preserve">Profesional Contratación.  Elizzbeth Cepeda. </t>
  </si>
  <si>
    <t>Auditor. Dr. Hector Jose Quintero</t>
  </si>
  <si>
    <t>Responsable cartera. Sra.  Teresa Velandia</t>
  </si>
  <si>
    <t>Oficina SIAU.  Sr. Pedro Calvo</t>
  </si>
  <si>
    <t>Coordinadoras enfermería</t>
  </si>
  <si>
    <t>Profesional Salud Públcia.  Dra. Diana Cepeda</t>
  </si>
  <si>
    <t>Nutricionista. Dra. Sandra Ussa</t>
  </si>
  <si>
    <t>Ingeniero Sistemas.  Walter Sosa</t>
  </si>
  <si>
    <t>Control Interno.  Sr. Oscar Moreno</t>
  </si>
  <si>
    <t>Profesional Calidad.  Jefe Gladys Bejarano</t>
  </si>
  <si>
    <t>Coordinadora Médica.  Dra. Lina Maria Melo</t>
  </si>
  <si>
    <t>Líder programa:  Dr. Rafael Eduardo Cortes</t>
  </si>
  <si>
    <t>Coordinadora Enfermeria- Jefe Maria Dina Zipaquira</t>
  </si>
  <si>
    <t>Enfermera coordinadora APS - Enfermero coordinador PIC.  Profesional salaud publica.  Dra. Diana Cepeda</t>
  </si>
  <si>
    <t>ingrid890923@gmail.com</t>
  </si>
  <si>
    <t># informes presentados</t>
  </si>
  <si>
    <t>Registro de demanda inducida de las gestantes postparto</t>
  </si>
  <si>
    <t>Dra.  Sandra Lilly Ussa .  Funcionario SIAU.  Sr.  Pedro Calvo</t>
  </si>
  <si>
    <t>Plan de acción diseñado y ejecutado</t>
  </si>
  <si>
    <t># actividades desarrolladas/# actividades propuestas. * 100%</t>
  </si>
  <si>
    <t xml:space="preserve">
Ejecutar el plan de acción de la estrategia hospital verde en un 10%, </t>
  </si>
  <si>
    <t>% población de primera infancia, niñez</t>
  </si>
  <si>
    <t>Reducir en 2 % la  caries en   la población de primera infancia, niñez y adolescencia  contratatda con la ESE</t>
  </si>
  <si>
    <t># población con caries /total de población atendida primera infancia, niñez  atendidos durante la vigencia</t>
  </si>
  <si>
    <t xml:space="preserve">Obtener resultados  por encima del del 80% la Evaluación de aplicación de guía de manejo específica: guía de atención de enfermedad hipertensiva                                 </t>
  </si>
  <si>
    <t>Aplicación de guia de HTA</t>
  </si>
  <si>
    <t>Número de H. C que hacen parte de la muestra representativa con aplicación estricta de la Guía de Atención de Enfermedad Hipertensiva adoptada por la ESE  en la vigencia objeto de evaluación / Total H.C auditadas de la muestra representativa de pacientes con Diagnóstico de Hipertensión Arterial atendidos en la ESE en la vigencia objeto de evaluación. * 100%</t>
  </si>
  <si>
    <t xml:space="preserve">Realizar  auditorias de adherencia a guías para los programas de enfermedades crónicas  guía de atención de enfermedad Diabetes   Mellitus 2 (DM2)                            </t>
  </si>
  <si>
    <t>Aplicación de guia de DM2</t>
  </si>
  <si>
    <t xml:space="preserve">No. De auditorías de HC realizadas/No. Auditorías programadas
</t>
  </si>
  <si>
    <t>Aumentar   al  2% el tamizaje de para hipertensión arterial  en población mayor de 18 años.</t>
  </si>
  <si>
    <t>% de pacientes mayores de 18 años con tamizaje para hipertensión arterial.</t>
  </si>
  <si>
    <t>Número de población mayor de 18 años con tamizaje para HTA / Número total de población mayor de 18 años a cargo de la IPS *100</t>
  </si>
  <si>
    <t>Aumentar al  1% la canalización efectiva de pacientes  hipertensos al programa.</t>
  </si>
  <si>
    <t>% de pacientes mayores de 18 años diagnosticados con hipertensión arterial que ingresan al programa.</t>
  </si>
  <si>
    <t>Número de población mayor de 18 años con diagnóstico de HTA que ingresó al programa / Número total de población mayor de 18 años tamizado para  diagnóstico de de HTA *100</t>
  </si>
  <si>
    <t xml:space="preserve">Aumentar el control de hipertensión arterial en un 1% </t>
  </si>
  <si>
    <t>Control Hipertensión arterial</t>
  </si>
  <si>
    <t>Numero de pacientes con cifras tensionales inferiores a 140/90 mm Hg en el ultimo trimestre/ numero de pacientes con diagnóstico de hipertensión arterial reportados.</t>
  </si>
  <si>
    <t>porcentaje</t>
  </si>
  <si>
    <t>Aumentar en  1% el tamizaje para diabetes en personas de 18 a 69 años respecto a la línea de base establecida en la entidad para la vigencia 2017.</t>
  </si>
  <si>
    <t xml:space="preserve">Tamizaje de Diabetes Mellitus de personas de 18 a 69 años
</t>
  </si>
  <si>
    <t>Número de pacientes entre 18 y 69 años con tamizaje 
de
Diabetes Mellitus reportado/Número total de población entre 18 y 69 años a cargo de la IPS *100</t>
  </si>
  <si>
    <t>Aumentar al  1% la canalización efectiva de pacientes diabéticos al programa.</t>
  </si>
  <si>
    <t>% de pacientes entre 18 y 69 años diagnosticados con diabetes que ingresan al programa.</t>
  </si>
  <si>
    <t>Número de población entre 18 y 69 años con diagnóstico de diabetes que ingresó al programa / Número total de población ntre 18 y 69 años con diagnóstico de diabetes *100</t>
  </si>
  <si>
    <t>Aumentar el control de pacientes con diabetes  a partir de la línea base 2017 en un 1% anual</t>
  </si>
  <si>
    <t>Control diabetes mellitus</t>
  </si>
  <si>
    <t>Numero de pacientes con diagnóstico de diabetes mellitus con hemoglobina glicosilada menor a 7% en los últimos 6 meses/total de pacientes con diagnóstico de diabetes mellitus reportados</t>
  </si>
  <si>
    <t>Aumentar en 2% la proporción de mujeres entre 50 y 69 años con toma de mamografía en los últimos dos años.</t>
  </si>
  <si>
    <t>Proporción de mujeres entre 50 y 69 años con mamografía.</t>
  </si>
  <si>
    <t>Número de mujeres de 50 a 69 años que cuentan con mamografía en los últimos 2 años/total de mujeres entre 50 y 69 años asignadas a la IPS</t>
  </si>
  <si>
    <t>Aumentar en 2% la prorporción de mujeres entre 25 y 69 años con toma de citología en el último año.</t>
  </si>
  <si>
    <t>Proporción de mujeres entre 25 y 69 con toma de citología.</t>
  </si>
  <si>
    <t>Número de mujeres entre 25 y 69 años que se han tomado la citología en el periodo definido/total de mujeres entre 25 y 69 años asiganads a la IPS</t>
  </si>
  <si>
    <t>Aumentar en 1% la  detección de cáncer de próstata, con  antígeno prostático, en hombres mayores de 50 años.</t>
  </si>
  <si>
    <t>Examenes de antígeno prostático.</t>
  </si>
  <si>
    <t>No. Examenes de antígeno prostático  tomados/Total de hombres mayores de 50 años a cargo de la IPS</t>
  </si>
  <si>
    <t>Realizar el reporte del 100% de los eventos en salud mental (diferentes tipologias de violencia, consumo de sustancias psicoactivas, conducta suicida)  identificados.</t>
  </si>
  <si>
    <t>% eventos reportados</t>
  </si>
  <si>
    <t># eventos reportados/#total de eventos identificados.</t>
  </si>
  <si>
    <t>Mantener por debajo del 5% la proporción de nacidos con bajo peso al nacer (según línea base)</t>
  </si>
  <si>
    <t>Bajo peso al nacer</t>
  </si>
  <si>
    <t>No de nacidos vivos con peso menor a 2500 gr al nacer/No. Total de nacidos vivos</t>
  </si>
  <si>
    <t>&lt;5%</t>
  </si>
  <si>
    <t>Duración media lactancia materna</t>
  </si>
  <si>
    <t>Duración en meses de la latancia materna exclusiva</t>
  </si>
  <si>
    <t>Meses</t>
  </si>
  <si>
    <t>Sin linea base</t>
  </si>
  <si>
    <t>Realizar el reporte y seguimiento del 100% de los casos de desnutricion aguda en menores 5 años al sistema de vigilancia alimentario y nutricional para la Gobernación de Cundinamarca - MANGO.</t>
  </si>
  <si>
    <t>Reportes realizados</t>
  </si>
  <si>
    <t>No. de casos reportados de desnutricion aguda en menores 5 años/No. de casos identificados con desnutricion aguda en menores 5 años * 100%</t>
  </si>
  <si>
    <t>Aumentar en 1% la proporción de gestantes captadas antes de la semana 12 de gestación</t>
  </si>
  <si>
    <t>% gestantes captadas antes de la semana 12</t>
  </si>
  <si>
    <t>No. De gestantes captadas antes de la semana 12 / No. De gestantes captadas.</t>
  </si>
  <si>
    <t xml:space="preserve">Aumentar en 3%  las mujeres
gestantes que tienen 4 o
más controles prenatales
</t>
  </si>
  <si>
    <t xml:space="preserve">Mujeres con mas de 4 controles prenatales (Tener en cuenta en el kardex la edad gestacional y mínimo un control por trimestre)
</t>
  </si>
  <si>
    <t>Aumentar a 1% el uso de métodos
de anticoncepción en mujeres en edad fértil (15-
49 años)</t>
  </si>
  <si>
    <t>Proporción de mujeres de 15 a 49 que utilizan métodos  de anticoncepción</t>
  </si>
  <si>
    <t>No. Mujeres de 15 a 49 años que utilizan métodos  de anticoncepción/No. Total de mujeres de 15 a 49 años a cargo de la ESE *100%</t>
  </si>
  <si>
    <t>Disminuir el porcentaje  de adolescentes
embarazadas en 0,5%.</t>
  </si>
  <si>
    <t>% de mujeres embarazadas de 10 a 19 años</t>
  </si>
  <si>
    <t>No. De mujeres embarazadas de 10 a 19 años/No. Total de mujeres  de 10 a 19 años a cargo de la ESE*100%</t>
  </si>
  <si>
    <t>Identificar y realizar el tratamiento oportuno a los pacientes con TBC.</t>
  </si>
  <si>
    <t>porcetaje de Pacientes diagnosticados y con tratamiento</t>
  </si>
  <si>
    <t># pacientes diagnostiocados, con tratamiento    /  número total de  pacientes diagnosticados x 100</t>
  </si>
  <si>
    <t>Mantener por debajo de 0,05 la Proporción de reingreso hospitalario por IRA, en menores de 5 años, durante el periodo.</t>
  </si>
  <si>
    <t>Proporción de reingreso de pacientes menores de 5 años con diagnóstico de IRA.</t>
  </si>
  <si>
    <t>Número de hospitalizaciones por IRA de menores de 5 años dentro de los 20 días después del primer egreso por la misma causa / Número total de egresos de menores de 5 años con hospitalización por IRA.</t>
  </si>
  <si>
    <t>Proporción</t>
  </si>
  <si>
    <t>&lt;1</t>
  </si>
  <si>
    <t xml:space="preserve">Implementar al 100% la Estrategia de gestión integrada para la vigilancia, promoción de la salud, prevención y control de
las ETV y Zoonosis.
</t>
  </si>
  <si>
    <t>Estrategia de gestión integrada para la vigilancia, promoción de la salud publica y zoonosis</t>
  </si>
  <si>
    <t>Notificacion  de casos entregados oportunamente/ Total de casos identificados</t>
  </si>
  <si>
    <t>Integrar  el plan de emergencias hospitalario de la ESE al municipio (Plan de gestión del riesgo municipal)</t>
  </si>
  <si>
    <t>Documento actualizado.</t>
  </si>
  <si>
    <t>Aumentar en 2% la cobertura para la detección de alteraciones de los niños y niñas menores de 10 años atendidos en la ESE</t>
  </si>
  <si>
    <t>Cobertura de detección de alteraciones.</t>
  </si>
  <si>
    <t>No. De niños y niñas menores de 10 años atendidos en detección de alteraciones  / No. Total de niños y niñas menores de 10 años a cargo e la ESE.</t>
  </si>
  <si>
    <t>No. De auditorías</t>
  </si>
  <si>
    <t>No. De auditorías de HC realizadas/No. Auditorías programadas</t>
  </si>
  <si>
    <t>&gt;85</t>
  </si>
  <si>
    <t>Servicios amigables implementados</t>
  </si>
  <si>
    <t>Documentar el modelo de atención en salud por etapas de curso de vida.</t>
  </si>
  <si>
    <t xml:space="preserve">Modelo de atención </t>
  </si>
  <si>
    <t>Modelo de atención implementado</t>
  </si>
  <si>
    <t xml:space="preserve">Cumplir  en  un 80%  las Actividades programadas en el plan de mantenimiento del SUH  </t>
  </si>
  <si>
    <t>% de cumplimiento plan de sostenibilidad del SUH</t>
  </si>
  <si>
    <t># actividades cumplidas/# actividades propuestas. *100</t>
  </si>
  <si>
    <t>Realizar seguimiento en comité directivo al 100% de los indicadores  del sistema de información para la calidad.</t>
  </si>
  <si>
    <t>% de  seguimiento de indicadores del Sistema de Información para la calidad</t>
  </si>
  <si>
    <t>No. de planes de # informes con seguimiento/# total de informes requeridos * 100</t>
  </si>
  <si>
    <t xml:space="preserve">Mantener por encima del 90%  el programa de auditoría para el mejoramiento de la calidad. </t>
  </si>
  <si>
    <t>% de cumplimiento del PAMEC</t>
  </si>
  <si>
    <t>Lograr mejoramiento continuo de calidad aplicable a instituciones no acreditadas con autoevaluación en la vigencia anterior,</t>
  </si>
  <si>
    <t>Promedio calificación autoevaluaciónnes de mejoramiento</t>
  </si>
  <si>
    <t>Promedio de calificación de autoevaluación  en la vigencia/promedio de calificación de la autoevaluación de la vigencia anterior</t>
  </si>
  <si>
    <t xml:space="preserve">Implementar el programa de seguridad del paciente fortaleciendo el reporte y gestión de eventos adversos </t>
  </si>
  <si>
    <t>Programa de seguridad del paciente implementado</t>
  </si>
  <si>
    <t>Número de actividades cumplidas/ Número de actividades programadas*100%</t>
  </si>
  <si>
    <t>&gt;1,15</t>
  </si>
  <si>
    <t>Crear los mecanismos de participación social en la ESE para articular con el municio</t>
  </si>
  <si>
    <t xml:space="preserve">Mecanismos de participacion social creados en la ESE </t>
  </si>
  <si>
    <t>Implementar al 85%  el plan de acciòn  de humanización de la ESE</t>
  </si>
  <si>
    <t>% de cumplimiento del plan de acción de humanización</t>
  </si>
  <si>
    <t>No. Actividades del plan de acción de humanización cumplidas/No. De actividades propuestas.</t>
  </si>
  <si>
    <t>Mantener por encima del 95%  la satisfacción global de los usuarios de la IPS</t>
  </si>
  <si>
    <t>Satisfacción global de los usuarios</t>
  </si>
  <si>
    <t>No de usuarios que respondieron "muy buena" o "buena" a la pregunta ¿cómo calificaría su experiencia global de atención en los servicios de salud de de su IPS?/No de usuarios que respondieron la pregunta.</t>
  </si>
  <si>
    <t xml:space="preserve">Lograr un cumplimiento mayor al 95% del  convenio de APS 
</t>
  </si>
  <si>
    <t>% de cumplimiento del convenio de APS </t>
  </si>
  <si>
    <t># de actividades cumplidas para la vigencias/# total de actividades programadas</t>
  </si>
  <si>
    <t>&gt;95%</t>
  </si>
  <si>
    <t>Garantizar la atención al  100% la atencion integral de VCA que asistan a la ESE</t>
  </si>
  <si>
    <t># usuarios VCA atendidos/ # usuarios  VCA que solocitaron el servicio * 100</t>
  </si>
  <si>
    <t>Documentar  el Modelo Integral de planeacion y gestión MIPG</t>
  </si>
  <si>
    <t>Modelo Integral de planeacion y gestión MIPG</t>
  </si>
  <si>
    <t>Documento de MIPG</t>
  </si>
  <si>
    <t>Ejecutar plan de accion para la optimización de de los módulos del sistema de información  adquiridos por la ESE</t>
  </si>
  <si>
    <t>Implementación de plan de acción de  los módulos del sistema de información</t>
  </si>
  <si>
    <t>No. Actividades plan de acción propuestas / No. Actividades programadas</t>
  </si>
  <si>
    <t>Realizar al 100% el uso de las herramientas de  SECOP para la publicacion de contratos de la ESE</t>
  </si>
  <si>
    <t xml:space="preserve">Aumentar en 80% la recuperación de cartera presupuestal </t>
  </si>
  <si>
    <t>% de recuperación</t>
  </si>
  <si>
    <t xml:space="preserve">Valor del recuado de cuentas por cobrar presupuestales / Total cuentas por cobrar proyectadas en el presupuesto </t>
  </si>
  <si>
    <t xml:space="preserve">Estructurar e implementar el sistema de costos en la organización </t>
  </si>
  <si>
    <t>%  de cumplimiento de la implemetación del sistema de costos</t>
  </si>
  <si>
    <t>numero de actividades cumplidas/ numero de actividades programadas*100%</t>
  </si>
  <si>
    <t>Realizar el 100% los reportes asistenciales del SIUS</t>
  </si>
  <si>
    <t xml:space="preserve"> # folios enviados al SIUS/# de folios asistenciales realizados </t>
  </si>
  <si>
    <t xml:space="preserve">Realizar los reportes financieros del SIUS: Número de reportes financieros (mínimo 18 en el TRIMESTRE) 
</t>
  </si>
  <si>
    <t>Número de reportes financieros realizados</t>
  </si>
  <si>
    <t>Item</t>
  </si>
  <si>
    <t>GOBERNACIÓN DE CUNDINAMARCA</t>
  </si>
  <si>
    <t>SECRETARIA DE SALUD</t>
  </si>
  <si>
    <t>PLANES ESTRATEGICOS HOSPITALARIOS</t>
  </si>
  <si>
    <t>PLAN INDICATIVO DE SALUD</t>
  </si>
  <si>
    <t>Aplicar auditorías de adherencia a la guía de práctica clìnica de crecimiento y desarrollo en niños de 0 a 10 años.</t>
  </si>
  <si>
    <t>Ejecutar el plan Institucional de Archivos de la Entidad ­PINAR</t>
  </si>
  <si>
    <t>% de implementación institucional de archivo PINAR</t>
  </si>
  <si>
    <t>N° acciones ejecutadas / numero de acciones programadas</t>
  </si>
  <si>
    <t>Ejecutar al  85% el plan anual de Adquisiciones</t>
  </si>
  <si>
    <t>Plan de adquisiciones</t>
  </si>
  <si>
    <t xml:space="preserve">Ejecutar plan de accion de Vacantes </t>
  </si>
  <si>
    <t>Plan de accion</t>
  </si>
  <si>
    <t>Actividades Ejecutadas/Actividades Programadas*100</t>
  </si>
  <si>
    <t>%</t>
  </si>
  <si>
    <t xml:space="preserve"> Ejecutar plan de accion  de Previsión de Recursos Humanos </t>
  </si>
  <si>
    <t>Plan anual de prevision de recurso humano</t>
  </si>
  <si>
    <t>Ejecutar un plan Estrategico de Talento Humano en un 40%</t>
  </si>
  <si>
    <t>% de cumplimiento del plan de previson  de recursos humanos</t>
  </si>
  <si>
    <t xml:space="preserve"> Actividades realizadas/actividades programadas * 100%</t>
  </si>
  <si>
    <t>Ejecutar plan de accion de capacitaciones institucional en un 80%</t>
  </si>
  <si>
    <t>% de cumplimiento del plan de capacitacion</t>
  </si>
  <si>
    <t>Capacitaciones ejecutadas/ capacitaciones programadas *100%</t>
  </si>
  <si>
    <t>Ejecutar plan de accion  de Incentivos Institucional</t>
  </si>
  <si>
    <t>Ejecución de plan de incentivos</t>
  </si>
  <si>
    <t xml:space="preserve"> actividades realizadas/actividades programadas * 100</t>
  </si>
  <si>
    <t>Ejecutar  Plan de Trabajo Anual en Seguridad y Salud en el Trabajo</t>
  </si>
  <si>
    <t>Imlementacion del plan anual de trabajo de SG SST</t>
  </si>
  <si>
    <t>Ejecutar al 100% el plan anticorrupción en la E.S.E Hospital San Jose de la Palma</t>
  </si>
  <si>
    <t>Plan Anticorrupción y de Atención al Ciudadano implementado</t>
  </si>
  <si>
    <t>Numero de actividades ejecutadas / Numero de actividades programadas*100%</t>
  </si>
  <si>
    <t>Ejecutar  Plan Estratégico de Tecnologías de la Información y las Comunicaciones ­ PETI</t>
  </si>
  <si>
    <t>Plan Estratégico de Tecnologías de la Información y las Comunicaciones ­ PETIC</t>
  </si>
  <si>
    <t># actividades desarrolladas/# actividades propuestas*100%</t>
  </si>
  <si>
    <t>Ejecutar plan de Tratamiento de Riesgos de Seguridad y Privacidad de la Información</t>
  </si>
  <si>
    <t>Plan de Tratamiento de Riesgos de Seguridad y Privacidad de la Información</t>
  </si>
  <si>
    <t># actividades desarrolladas/# actividades propuestas.</t>
  </si>
  <si>
    <t>Ejecutar  Plan de Seguridad y Privacidad de la Información</t>
  </si>
  <si>
    <t>Plan de Seguridad y Privacidad de la Información</t>
  </si>
  <si>
    <t>Dar cumplimiento a los planes de accion de MIPG</t>
  </si>
  <si>
    <t>Planes de acción</t>
  </si>
  <si>
    <t>Subgerencia Administrativa</t>
  </si>
  <si>
    <t>Planes de accion ejecutados / Plan de accion programados*100%</t>
  </si>
  <si>
    <t>14). Desarrollar en un 87%  el programa de humanización  en la prestación del servicio  en la ESE  bajo los lineamientos del Minsalud apoyado en el sistema de gestión de calidad</t>
  </si>
  <si>
    <t>Numero de actividades realizadas / Número de actividades programadas * 100</t>
  </si>
  <si>
    <t>7). Disminuir  la proporción de adolescentes alguna vez madres o actualmente embarazadas entre los 10 y 19 años.</t>
  </si>
  <si>
    <t>No. Actividades del plan de acción de humanización cumplidas/No. De actividades propuestas. * 100</t>
  </si>
  <si>
    <t>% acciones de MECI implementadas / no. Acciones programadas +100%</t>
  </si>
  <si>
    <t xml:space="preserve">2). Disminuir  en el 7% la población  sin caries de los municipios de La Palma y Yacopi, con énfasis en la primera infancia y niñez </t>
  </si>
  <si>
    <t>Año 1 2017</t>
  </si>
  <si>
    <t>Año 2 2018</t>
  </si>
  <si>
    <t>Año 3 2019</t>
  </si>
  <si>
    <t>Año 4  2020</t>
  </si>
  <si>
    <r>
      <rPr>
        <b/>
        <sz val="11"/>
        <rFont val="Arial"/>
        <family val="2"/>
      </rPr>
      <t>Nombre de la IPS</t>
    </r>
    <r>
      <rPr>
        <sz val="11"/>
        <rFont val="Arial"/>
        <family val="2"/>
      </rPr>
      <t>: ESE HOSPITAL SAN JOSE DE LA PALMA</t>
    </r>
  </si>
  <si>
    <r>
      <rPr>
        <b/>
        <sz val="11"/>
        <rFont val="Arial"/>
        <family val="2"/>
      </rPr>
      <t>Código de habilitación de la IPS</t>
    </r>
    <r>
      <rPr>
        <sz val="11"/>
        <rFont val="Arial"/>
        <family val="2"/>
      </rPr>
      <t>: 257580005101</t>
    </r>
  </si>
  <si>
    <r>
      <t xml:space="preserve">Fecha de Aprobación de la Junta Directiva: </t>
    </r>
    <r>
      <rPr>
        <sz val="11"/>
        <rFont val="Arial"/>
        <family val="2"/>
      </rPr>
      <t>23 de agosto de 2018</t>
    </r>
  </si>
  <si>
    <r>
      <t>Nombre del Gerente</t>
    </r>
    <r>
      <rPr>
        <sz val="11"/>
        <rFont val="Arial"/>
        <family val="2"/>
      </rPr>
      <t>: OSCAR ALBERTO SANCHEZ MUÑOZ</t>
    </r>
  </si>
  <si>
    <t>Ejecutado meta resultado</t>
  </si>
  <si>
    <t>LOGROS</t>
  </si>
  <si>
    <t>DIFICULTADES</t>
  </si>
  <si>
    <t>Ejecutado 
Año 1</t>
  </si>
  <si>
    <t>Ejecutado 
Año 2</t>
  </si>
  <si>
    <t>Ejecutado 
Año 3</t>
  </si>
  <si>
    <r>
      <t xml:space="preserve">6). Mantener en 0 la </t>
    </r>
    <r>
      <rPr>
        <sz val="10"/>
        <color indexed="8"/>
        <rFont val="Calibri"/>
        <family val="2"/>
        <scheme val="minor"/>
      </rPr>
      <t>mortalidad materna enla ESE San Jose de la Palma</t>
    </r>
  </si>
  <si>
    <r>
      <t>8). Mantener en 0 la m</t>
    </r>
    <r>
      <rPr>
        <sz val="10"/>
        <color indexed="8"/>
        <rFont val="Calibri"/>
        <family val="2"/>
        <scheme val="minor"/>
      </rPr>
      <t xml:space="preserve">ortalidad por mycobacterias </t>
    </r>
  </si>
  <si>
    <t xml:space="preserve"> Contratación de personal con el perfil ambienta para manejar la estrategia de hospital verde</t>
  </si>
  <si>
    <t>Coordinar actividades con demas entes municipales por tiempos y actividades de cada institucion.</t>
  </si>
  <si>
    <t>Disminucion de caries en poblacion objetivo debido a la cantidad de brigadas realizadas en las difernetes instituciones educativas, forrtaleciendo en componente de educacion</t>
  </si>
  <si>
    <t>% población de primera infancia, niñez y adolescencia</t>
  </si>
  <si>
    <t xml:space="preserve">Poca afluencia de poblacion primera infancia niñez y adolecencia a consulta de control de odontologia, por lo cual toca salir a captar poblacion en institucion educativa y demas.  </t>
  </si>
  <si>
    <t># población identificada y canalizada con HTA y diabetes mensualmente /  Número  total población asignada a la EsE mensualmente *100</t>
  </si>
  <si>
    <t>Se cuenta con programa de crónicos fortalecido, se han realizadonlas capacitaciones a las rutas integrales de atencion de pacientes cronicos y se viene realziando la medicion de adherencias a los programas por parte del personal médico.</t>
  </si>
  <si>
    <t xml:space="preserve">1. Inasistencia de la comunidad a las actividades programadas por parte de los usuarios. 2. Baja accesibilidad a servicios de salud dado por condiciones geográficas y acceso limitado. 
3. Inasistencia de la comunidad al programa de HTA
</t>
  </si>
  <si>
    <t>No se tenia</t>
  </si>
  <si>
    <t>Se viene trabaando en los modelos de prevencion de cancer de cuello uterino, mama y prostata</t>
  </si>
  <si>
    <t>El seguimeinto a mujeres con ordenes de mamografia ya que las EPS no les autorizan los servicios demandados</t>
  </si>
  <si>
    <t>Sin dato</t>
  </si>
  <si>
    <t xml:space="preserve">Los costos de desplazamiento de la poblacion  a los centros y sitios de atención lo que hace que no haya cumplimiento en cada una de las zonas. </t>
  </si>
  <si>
    <t>SE cuenta con estrategia Gebis por medio de PIC - APS para lograr la canalizacion efectiva de la poblacion a los diferentes programas de PyD.</t>
  </si>
  <si>
    <t>Aumentar en 0,1 mes la duración media</t>
  </si>
  <si>
    <t>Aumento de maternas con alto riesgo por varios factoes incluyendo corta edad, mujeres de zona rurla que no viene a sus controles prenatales.</t>
  </si>
  <si>
    <t>1. Se cuenta con progrma MAMII fortaleciso en la atenciò a gestantes                       2.  No se tienen barreras de acceso para el ingreso y atencion a gestantes en programas de pyd.</t>
  </si>
  <si>
    <t>mantener la estregia extramural por parte del programa PIC y APS que ha fortalecio los resultados</t>
  </si>
  <si>
    <t>falta adherencia los programas prenatales pues no se evidencia el 100% del cumplimiento</t>
  </si>
  <si>
    <t>sensibilizacion de los colaboradores en el cuidado ambiental, trabajo articulado con administracion municipal</t>
  </si>
  <si>
    <t>falta de adherencia de algunos colaboradores y capacitar al personal nuevo, agnda diferetne con admon municipal dificulata las reuniones cunjuntas</t>
  </si>
  <si>
    <t>se mantienen las brigadas extramurales, que han permitido captar nilos en el programa</t>
  </si>
  <si>
    <t>la poblacion infantil no asisite adecuadamente a los controles, no se ha logrado mantener la cultura de prevencion en los cuidadores para con los niños</t>
  </si>
  <si>
    <t>socializacion de GPC HTA,  logrando mayor adherencia de profesionales</t>
  </si>
  <si>
    <t>lograr la adherencia del 100% de la GPC en la institucion</t>
  </si>
  <si>
    <t>mantener una muestra representativa en las activades de auditorias a historias clinicas con calificacion mayor de 85%, presentacion en comité de los resultados</t>
  </si>
  <si>
    <t>se tiene un programa de cronicos establecido el cual genera concientizacion y adherencia en la poblacion captada</t>
  </si>
  <si>
    <t>se mantiene las estrategias de PIC y APS con los cuales se logra una mejor captacion</t>
  </si>
  <si>
    <t>se mantiene la estrategia  PIC y APS con los cuales se logra una mejor captacion</t>
  </si>
  <si>
    <t>captacion desde todos los servicios, lograr mayor articulacion en el programa cronicos con todos los servicios</t>
  </si>
  <si>
    <t>falta de compromiso y resistencia al cambio con la poblacion nueva que debe ingresar a los programas</t>
  </si>
  <si>
    <t>mantener la poblacion objetivo en los controles establecidos según GPC</t>
  </si>
  <si>
    <t>realizacion de demanda inducida con estrategias PIC APS , y seguimiento a las mujeres con ordenes de mamografia</t>
  </si>
  <si>
    <t>contar con los diferentes profesionales en las capacitaciones de la ppoblacion, demora en autorizaciones por las EPSS, tener canalizacion efectiva</t>
  </si>
  <si>
    <t>capacitacion al recurso humano que realiza la captacion y la toma CCV</t>
  </si>
  <si>
    <t>inasistencia de la comunidad a activiades programadas</t>
  </si>
  <si>
    <t>se cumplieron temas de canalizacion</t>
  </si>
  <si>
    <t>articulacion del ambito intramural con las estrategias PIC y APS</t>
  </si>
  <si>
    <t xml:space="preserve">contar con la consilta de nutricion a gestantes, capacitacion al personal de salud </t>
  </si>
  <si>
    <t>se presento un caso de bajo peso al nacer</t>
  </si>
  <si>
    <t>Bajo número de partos (9 en el año) para poder poner en práctica los pasos 6 y 7 de la estrategia de manera continua.</t>
  </si>
  <si>
    <t>se cuanta con ersonal capcitado, y con la infraestructura adecuada</t>
  </si>
  <si>
    <t>Asignación de citas  directamente  con líder IAMII para  la adherencia  a controles prenatales logro de artuculacion en la estrategia IAMII en los servicos de la ESE</t>
  </si>
  <si>
    <t>inasistencia de la comunidad a actividades programadas</t>
  </si>
  <si>
    <t>mantener kardex de gestantes actualizado, capacitacion de gestantes y seguimientos adecuados</t>
  </si>
  <si>
    <t>Por ser un municipio de bajo ingreso económico, muchas de las usuarias no cuentan con recursos para asistir a talleres y controles prenatales.</t>
  </si>
  <si>
    <t>2. Sesiones educativas apoyadas con materiales didácticos (Videos, dispositivas, simulador etc.) donde se busca generar impacto significativo en la población adolescentes sobre temas de salud sexual y reproductiva</t>
  </si>
  <si>
    <t xml:space="preserve">debido al mal estado de las vías y lejanía a la cabecera municipal no asisten a los servicios de salud (Programa de planificación familiar) </t>
  </si>
  <si>
    <t>Canalización efectiva de menores de 10 años para el programa de CYD evidenciado en base de datos de PIC.</t>
  </si>
  <si>
    <t>inasistencia de la comunidad a las actividedes programadas poe la ESE</t>
  </si>
  <si>
    <t>Actividades realizadas por el equipo PIC en diferentes centros educativos del municipio por parte de profesional de enfermería y psicología con el fin de mejorar el conocimiento que presentan los adolescentes sobre temáticas relacionadas con salud sexual.</t>
  </si>
  <si>
    <t>acceso a diferentes instituciones educativas debido al mal estado de las vías del municipio generado por temporada de lluvia</t>
  </si>
  <si>
    <t>Se aumentó la captación de sintomáticos respiratorios frente a la vigencia anterior</t>
  </si>
  <si>
    <t>Baja adherencia del personal  asistencia  al protocolo de sintomático respiratorio</t>
  </si>
  <si>
    <t>se capacita a cuidadores, se tiene personal asistencial entrenado, y se mantiene estrategias PIC y APS</t>
  </si>
  <si>
    <t>Difícil acceso a los servicios de salud debido a bajos ingresos económicos de los núcleos familiares.</t>
  </si>
  <si>
    <t>caracterizacion de la poblacion, cumolimeto de metas , presetnacion de resultados</t>
  </si>
  <si>
    <t>capacitadion de personal, y efectividad en la canalizacion</t>
  </si>
  <si>
    <t>lograr el 100% de personal a las capacitaciones</t>
  </si>
  <si>
    <t>lograr artuculacion con la administracion municipal</t>
  </si>
  <si>
    <t>fortalecimiento de la participacion  en las actividades  propuestas</t>
  </si>
  <si>
    <t>cumplimiento en entrega de informes y capacitacion respecto al sivisala</t>
  </si>
  <si>
    <t>no se presentaron</t>
  </si>
  <si>
    <t>realizacion de jornadas, registros completos y estrategia de vacuancion extramural</t>
  </si>
  <si>
    <t>Vacunación de menores en sitios aledaños al municipio como puerto salgar, Dorada y puerto Boyacá.</t>
  </si>
  <si>
    <t>Prestación d e los servicios de salud</t>
  </si>
  <si>
    <t>Ninguna</t>
  </si>
  <si>
    <t xml:space="preserve">Contar con una política y un programa de humanización completo el cual abarca los tres ejes estructurales como es directivos, servidores y usuarios. con una política. </t>
  </si>
  <si>
    <t xml:space="preserve">La asistencia del personal a las capacitaciones del programa de humanización y trato digno. </t>
  </si>
  <si>
    <t>Plan de mejorameinto de habilitacion ejecutado - Se cuenta con buena documentación existente de los diferentes procesos</t>
  </si>
  <si>
    <t>ajuste de infraestructura por costos</t>
  </si>
  <si>
    <t xml:space="preserve">Se evidencia un importante avance en los dos ejes del pamec Seguridad del paciente y humanización </t>
  </si>
  <si>
    <t>falta mayor adherencia y conocimiento por personal nuevo</t>
  </si>
  <si>
    <t>Cumplir con las actividades establecidas</t>
  </si>
  <si>
    <t>capacitar a los nuevos colaboradores</t>
  </si>
  <si>
    <t>Reporte de indicadores oportunamente</t>
  </si>
  <si>
    <t xml:space="preserve"> Falta de asistencia a las charlas de asesoría técnica de la secretaria de salud por dificultades de desplazamiento</t>
  </si>
  <si>
    <t>Ejecucion de un plan  de accion de seguridad deln paciente e implementacion del programa</t>
  </si>
  <si>
    <t>Muestra para aplicación de encuestas • En el año 2018 se logro dar inicio a la aplicación de la encuesta de satisfacción digital.</t>
  </si>
  <si>
    <t>lograr una muestra mayor de encuestas</t>
  </si>
  <si>
    <t xml:space="preserve">Integrar modelo MIPG a la institucion y articularlo con los demas modelos de gestion, </t>
  </si>
  <si>
    <t>levantamiento aprobacion y gestion de seguimiento al plan de accion del MIPG</t>
  </si>
  <si>
    <t>La ESE Hospital San José de La Palma cuenta con los requerimientos necesarios para el envió de los mensajes HL7</t>
  </si>
  <si>
    <t>Continuamente la interfaz presenta problemas de latencia con la puerta de enlace App.cundinamarca.gov.co repositorio del SIUS, lo que causa lentitud en los módulos del SI Citisalud, en esas ocasiones se desactiva la interfaz, mientras la mesa de ayuda de la Gobernación de Cundinamarca soluciona los inconvenientes</t>
  </si>
  <si>
    <t>La repuesta por parte del proveedor excede los tiempos  de respuest</t>
  </si>
  <si>
    <t>se cuenta con el sisitema en linea de las dos sedes</t>
  </si>
  <si>
    <t>Se cuenta con un profesional de epidemiologia quien lidera la verificación en la calidad del dato para exportar vía web.</t>
  </si>
  <si>
    <t xml:space="preserve">Error involuntario humano en el momento de registrar los datos de MANGO que conllevan a generar falsas alertas que posteriormente se tienen que verificar contra historia clínica para confirmar diagnóstico. </t>
  </si>
  <si>
    <t>• Buena articulación con la coordinación PIC del municipio el cual ha apoyado el modelo y su ejecución.</t>
  </si>
  <si>
    <t>• No hay atención permanente en el puesto de salud lo que ha generado Inconvenientes con la población canalizada, la cantidad de profesionales  de la E.S.E Hospital san José de la palma no son suficientes para la demanda.</t>
  </si>
  <si>
    <t>Se cuenta con el apoyo permanente de la referente de violencia de género , para aclarar las dudas que surgen en cuanto al manejo de los casos</t>
  </si>
  <si>
    <t>Aún existe desconocimiento de la ruta de atención integral de atención a víctimas de violencia sexual a nivel intersectorial.</t>
  </si>
  <si>
    <t>Reportes realziados de manera oportuna al sistema</t>
  </si>
  <si>
    <t>No se presentaron</t>
  </si>
  <si>
    <t>Se inicio con la documentacion de los modelso de atencion acorde a las rutas integrales de atención</t>
  </si>
  <si>
    <t xml:space="preserve">Lograr la articulacion totla conlas aseguradoras </t>
  </si>
  <si>
    <t xml:space="preserve">conformación de la asociación de usuarios y el representante ante la junta directiva de la E.S.E  </t>
  </si>
  <si>
    <t>• Poco interés de los usuarios para cooperar en estos espacios de participación ciudadana</t>
  </si>
  <si>
    <t xml:space="preserve">Continuar con la gestión constante de comunicación y cobro con las Entidades Responsables de Pago. </t>
  </si>
  <si>
    <t>demoras en la inforamcion y pagos de las EAPB</t>
  </si>
  <si>
    <t xml:space="preserve">Falta de apoyo e interés en la instalación y defectos que presenta el programa de costos por parte de Citisalud, ya que en muchas ocasiones se envía los tickets de los problemas que presentan el programa sin tener respuestas efectivas y atraso de las actividades en desarrollo </t>
  </si>
  <si>
    <t>Buena capacitación, buen equipo de trabajo, el levantamiento de información se encuentra al día para desarrollar el módulo de costos, la efectiva entrega por parte de los coordinadores asistenciales en entrega de cuadros de turnos.</t>
  </si>
  <si>
    <t>Cumplimiento de publicacion en el Secop</t>
  </si>
  <si>
    <t>se cuenta con documentos pinar, se actualizaron tablas de retencion y se intervino serie de Historias laborales</t>
  </si>
  <si>
    <t>Validacion con todas las areas frente al proceso documental y demoras en comité departamental de archivo para revision de TRD, agunos documentos deteriorados</t>
  </si>
  <si>
    <t>ejecucion del plan de adquisiciones, revision y aprobacion de modificaciones y publicacion en el Secop</t>
  </si>
  <si>
    <t>Adicionar al presupuesto para terminar vigencia</t>
  </si>
  <si>
    <t>se radico oficio suprecion de vacantes en DAFP</t>
  </si>
  <si>
    <t>Las dificulatades estan relacionadas con la cantidad de cargos vacantes  que si se proveeen generan riesgo financiero a la ESE</t>
  </si>
  <si>
    <t>Se cuenta conn documentos consolidado con la relacion de talento humano y acuerdo de presupuesto aprobado</t>
  </si>
  <si>
    <t>Se llevaron a cabo las evaluaciones de desempeño  al personal de Carrera Administrativa de la E.SE , Mediante Resolución  222 del 31 de agosto se conforma  la comision de personal de la ESE</t>
  </si>
  <si>
    <t>Se cumplio con mas de 80% de las capacitaciones programadas y se fortalecio la estretegia de capacitacion virtual</t>
  </si>
  <si>
    <t>Se cuenta con un plan de incentivos institucional</t>
  </si>
  <si>
    <t>Se cuetna con autoevaluacion para iniciar desarrollo del SGSST, comites de copasst y convivencia</t>
  </si>
  <si>
    <t>No se contaba con un profesional que cumpliera con los requesitos básicos, hay resistencia de los colaboradores a la participacion</t>
  </si>
  <si>
    <t xml:space="preserve">Se desarrollaron los componentes del plan anticorrupcion y se cumplieron las metas propuestas </t>
  </si>
  <si>
    <t>dificultad en la actualizacion del mapa de riesgos</t>
  </si>
  <si>
    <t># de actividades cumplidas / · actividades programadas</t>
  </si>
  <si>
    <t>4). Implementar al 100%,  los modelos de prevencion y detección temprana para los canceres en la ESE.</t>
  </si>
  <si>
    <t>Aumentar consulta  de  PyD - servicios amigables para adolescentes en la ESE.</t>
  </si>
  <si>
    <t xml:space="preserve">No.  De jovenes atendidos en consulta de servicios amigables  / Poblacion Joven  asignada ESE *100% </t>
  </si>
  <si>
    <t>No se han presnetado muerte, se han identificado e iniciado a tiempo los tratameintos a pacientes con TBC</t>
  </si>
  <si>
    <t>La ubicación de algunso pacientes en zonas rurales que no les permite el facil desplazamiento</t>
  </si>
  <si>
    <t>capacitar a personal asisitencial y a cuidaddores, caracterizacion de la poblacion, cumplimeto de metas</t>
  </si>
  <si>
    <t>capacitar el 100% de la poblacion, dificicil acceso de a poblaciones apartadas y vulnerables del municipio donde se tiene bajo nivel de adherencia</t>
  </si>
  <si>
    <t>articulacion con la administracion municipa</t>
  </si>
  <si>
    <t>horarios diferentes y dificultad de reuniones con la administracion municipal</t>
  </si>
  <si>
    <t>cumplimiento al 100% de informes y capacitacion al personal</t>
  </si>
  <si>
    <t>cumplimiento en las jornadas, en los registros y fortalecimiento de estrategia estramural</t>
  </si>
  <si>
    <t>Prestación d e los servicios de salud a VCA</t>
  </si>
  <si>
    <t>desarrollo del programa de humanizacion</t>
  </si>
  <si>
    <t>rotacion de personal y nuevas capacitaciones de los ingresos</t>
  </si>
  <si>
    <t>fortalecimiento institucional de los progrmas de auditoria y mejoramiento continuo, capacitacion y apoyo en herramientas ofimaticas para inluir a todos los colaboradres en las capacitaciones de seguridad del paciente y pamec</t>
  </si>
  <si>
    <t>algunas caracteristicas de la infraestructura, adherencia de los programas y desarrollo de actividadespor parte de personal asistencial</t>
  </si>
  <si>
    <t>Se esta implementando el MIPG articulando todos ossitemas integrados de gestion</t>
  </si>
  <si>
    <t>Programar actividaddes para articularlas todas dentro de MIPG</t>
  </si>
  <si>
    <t>No se reportaba</t>
  </si>
  <si>
    <t>Reportes SIUS administrativos)</t>
  </si>
  <si>
    <t>Se trabajo en las difetnes actividades enfocadas al plan de información</t>
  </si>
  <si>
    <t>Realziar reportes cunado los aplicativos y plataformas fallan, y la falta de conocminiento del personal</t>
  </si>
  <si>
    <t>se ha dado cumplimiento a los informes requeridos y el equipo de trabajo esta consolidado en trabajo altamente eficiente, carteras actualizadas</t>
  </si>
  <si>
    <t>dificil recaudo de carteras vencidas citas muy lejanas de conciliacion</t>
  </si>
  <si>
    <t>Se tiene en ejecucion los planes de accion institucionales y se estan desarrollando las actividades acorde a los cronogramas</t>
  </si>
  <si>
    <t xml:space="preserve">la adherencia a las difierentes actividades y la participacion activa de los colabores no se esta logrando en el 100% </t>
  </si>
  <si>
    <t>se tiene el plan estrategico de tecnologias</t>
  </si>
  <si>
    <t>adherencia de todos los colaboradores</t>
  </si>
  <si>
    <t>se han desarrollado las actividaes programadas</t>
  </si>
  <si>
    <t>se tiene un plan de seguridad y privacidad</t>
  </si>
  <si>
    <t>no se ha socializado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</si>
</sst>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 #,##0_-;_-* &quot;-&quot;_-;_-@_-"/>
    <numFmt numFmtId="165" formatCode="_-* #,##0.00_-;\-* #,##0.00_-;_-* &quot;-&quot;??_-;_-@_-"/>
    <numFmt numFmtId="166" formatCode="0.0%"/>
    <numFmt numFmtId="167" formatCode="0.0"/>
    <numFmt numFmtId="168" formatCode="0_ ;\-0\ "/>
  </numFmts>
  <fonts count="51" x14ac:knownFonts="1">
    <font>
      <sz val="11"/>
      <color theme="1"/>
      <name val="Calibri"/>
      <family val="2"/>
      <scheme val="minor"/>
    </font>
    <font>
      <sz val="11"/>
      <color indexed="8"/>
      <name val="Calibri"/>
      <family val="2"/>
    </font>
    <font>
      <sz val="10"/>
      <name val="Arial"/>
      <family val="2"/>
    </font>
    <font>
      <b/>
      <sz val="12"/>
      <name val="Arial"/>
      <family val="2"/>
    </font>
    <font>
      <b/>
      <sz val="9"/>
      <color indexed="81"/>
      <name val="Tahoma"/>
      <family val="2"/>
    </font>
    <font>
      <sz val="9"/>
      <color indexed="81"/>
      <name val="Tahoma"/>
      <family val="2"/>
    </font>
    <font>
      <b/>
      <sz val="11"/>
      <name val="Calibri"/>
      <family val="2"/>
    </font>
    <font>
      <sz val="11"/>
      <name val="Calibri"/>
      <family val="2"/>
    </font>
    <font>
      <sz val="9"/>
      <name val="Arial"/>
      <family val="2"/>
    </font>
    <font>
      <b/>
      <sz val="11"/>
      <name val="Arial"/>
      <family val="2"/>
    </font>
    <font>
      <sz val="11"/>
      <name val="Arial"/>
      <family val="2"/>
    </font>
    <font>
      <sz val="11"/>
      <color indexed="81"/>
      <name val="Tahoma"/>
      <family val="2"/>
    </font>
    <font>
      <b/>
      <sz val="14"/>
      <name val="Calibri"/>
      <family val="2"/>
    </font>
    <font>
      <sz val="11"/>
      <color theme="1"/>
      <name val="Calibri"/>
      <family val="2"/>
      <scheme val="minor"/>
    </font>
    <font>
      <u/>
      <sz val="11"/>
      <color theme="10"/>
      <name val="Calibri"/>
      <family val="2"/>
      <scheme val="minor"/>
    </font>
    <font>
      <sz val="11"/>
      <color rgb="FF000000"/>
      <name val="Calibri"/>
      <family val="2"/>
    </font>
    <font>
      <b/>
      <sz val="11"/>
      <color theme="1"/>
      <name val="Calibri"/>
      <family val="2"/>
      <scheme val="minor"/>
    </font>
    <font>
      <sz val="11"/>
      <color theme="1"/>
      <name val="Arial"/>
      <family val="2"/>
    </font>
    <font>
      <sz val="20"/>
      <color theme="1"/>
      <name val="Calibri"/>
      <family val="2"/>
      <scheme val="minor"/>
    </font>
    <font>
      <sz val="9"/>
      <name val="Calibri"/>
      <family val="2"/>
      <scheme val="minor"/>
    </font>
    <font>
      <sz val="11"/>
      <color rgb="FF333333"/>
      <name val="Calibri"/>
      <family val="2"/>
      <scheme val="minor"/>
    </font>
    <font>
      <sz val="11"/>
      <color theme="1"/>
      <name val="Calibri"/>
      <family val="2"/>
    </font>
    <font>
      <sz val="11"/>
      <name val="Calibri"/>
      <family val="2"/>
      <scheme val="minor"/>
    </font>
    <font>
      <sz val="11"/>
      <color rgb="FFFF0000"/>
      <name val="Calibri"/>
      <family val="2"/>
    </font>
    <font>
      <b/>
      <sz val="16"/>
      <color theme="1"/>
      <name val="Calibri"/>
      <family val="2"/>
      <scheme val="minor"/>
    </font>
    <font>
      <b/>
      <sz val="20"/>
      <color theme="1"/>
      <name val="Calibri"/>
      <family val="2"/>
      <scheme val="minor"/>
    </font>
    <font>
      <sz val="11"/>
      <color rgb="FF777777"/>
      <name val="Arial"/>
      <family val="2"/>
    </font>
    <font>
      <sz val="10"/>
      <color theme="1"/>
      <name val="Calibri"/>
      <family val="2"/>
      <scheme val="minor"/>
    </font>
    <font>
      <sz val="10"/>
      <color rgb="FF000000"/>
      <name val="Calibri"/>
      <family val="2"/>
      <scheme val="minor"/>
    </font>
    <font>
      <sz val="10"/>
      <name val="Calibri"/>
      <family val="2"/>
      <scheme val="minor"/>
    </font>
    <font>
      <b/>
      <sz val="12"/>
      <color theme="1"/>
      <name val="Arial"/>
      <family val="2"/>
    </font>
    <font>
      <b/>
      <sz val="11"/>
      <color theme="1"/>
      <name val="Arial"/>
      <family val="2"/>
    </font>
    <font>
      <b/>
      <sz val="11"/>
      <name val="Calibri"/>
      <family val="2"/>
      <scheme val="minor"/>
    </font>
    <font>
      <b/>
      <sz val="9"/>
      <name val="Arial"/>
      <family val="2"/>
    </font>
    <font>
      <b/>
      <sz val="8"/>
      <color theme="1"/>
      <name val="Calibri"/>
      <family val="2"/>
      <scheme val="minor"/>
    </font>
    <font>
      <b/>
      <sz val="10"/>
      <name val="Calibri"/>
      <family val="2"/>
      <scheme val="minor"/>
    </font>
    <font>
      <b/>
      <sz val="10"/>
      <color theme="1"/>
      <name val="Calibri"/>
      <family val="2"/>
      <scheme val="minor"/>
    </font>
    <font>
      <sz val="10"/>
      <color rgb="FF777777"/>
      <name val="Calibri"/>
      <family val="2"/>
      <scheme val="minor"/>
    </font>
    <font>
      <sz val="10"/>
      <color rgb="FF333333"/>
      <name val="Calibri"/>
      <family val="2"/>
      <scheme val="minor"/>
    </font>
    <font>
      <sz val="10"/>
      <color indexed="8"/>
      <name val="Calibri"/>
      <family val="2"/>
      <scheme val="minor"/>
    </font>
    <font>
      <b/>
      <sz val="10"/>
      <color rgb="FF000000"/>
      <name val="Calibri"/>
      <family val="2"/>
      <scheme val="minor"/>
    </font>
    <font>
      <sz val="10"/>
      <color rgb="FFFF0000"/>
      <name val="Calibri"/>
      <family val="2"/>
      <scheme val="minor"/>
    </font>
    <font>
      <sz val="9"/>
      <color theme="1"/>
      <name val="Calibri"/>
      <family val="2"/>
      <scheme val="minor"/>
    </font>
    <font>
      <b/>
      <sz val="9"/>
      <name val="Calibri"/>
      <family val="2"/>
      <scheme val="minor"/>
    </font>
    <font>
      <sz val="9"/>
      <color rgb="FF000000"/>
      <name val="Calibri"/>
      <family val="2"/>
      <scheme val="minor"/>
    </font>
    <font>
      <b/>
      <sz val="10"/>
      <color rgb="FFFF0000"/>
      <name val="Calibri"/>
      <family val="2"/>
      <scheme val="minor"/>
    </font>
    <font>
      <b/>
      <sz val="14"/>
      <color theme="1"/>
      <name val="Calibri"/>
      <family val="2"/>
      <scheme val="minor"/>
    </font>
    <font>
      <b/>
      <sz val="14"/>
      <name val="Arial"/>
      <family val="2"/>
    </font>
    <font>
      <b/>
      <sz val="14"/>
      <name val="Calibri"/>
      <family val="2"/>
      <scheme val="minor"/>
    </font>
    <font>
      <b/>
      <sz val="14"/>
      <color rgb="FFFF0000"/>
      <name val="Calibri"/>
      <family val="2"/>
      <scheme val="minor"/>
    </font>
    <font>
      <b/>
      <sz val="14"/>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bottom/>
      <diagonal/>
    </border>
    <border>
      <left/>
      <right style="thin">
        <color theme="1"/>
      </right>
      <top/>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style="thin">
        <color indexed="64"/>
      </top>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style="thin">
        <color theme="1"/>
      </bottom>
      <diagonal/>
    </border>
    <border>
      <left style="thin">
        <color indexed="64"/>
      </left>
      <right style="thin">
        <color theme="0" tint="-0.499984740745262"/>
      </right>
      <top style="thin">
        <color theme="0" tint="-0.499984740745262"/>
      </top>
      <bottom style="thin">
        <color indexed="64"/>
      </bottom>
      <diagonal/>
    </border>
    <border>
      <left style="thin">
        <color theme="1"/>
      </left>
      <right style="thin">
        <color indexed="64"/>
      </right>
      <top style="thin">
        <color indexed="64"/>
      </top>
      <bottom style="thin">
        <color indexed="64"/>
      </bottom>
      <diagonal/>
    </border>
    <border>
      <left style="thin">
        <color theme="1"/>
      </left>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indexed="64"/>
      </top>
      <bottom/>
      <diagonal/>
    </border>
    <border>
      <left style="thin">
        <color indexed="64"/>
      </left>
      <right style="thin">
        <color indexed="64"/>
      </right>
      <top/>
      <bottom style="thin">
        <color theme="1"/>
      </bottom>
      <diagonal/>
    </border>
    <border>
      <left style="thin">
        <color theme="1"/>
      </left>
      <right style="thin">
        <color theme="1"/>
      </right>
      <top/>
      <bottom style="thin">
        <color indexed="64"/>
      </bottom>
      <diagonal/>
    </border>
    <border>
      <left style="thin">
        <color indexed="64"/>
      </left>
      <right style="thin">
        <color theme="1"/>
      </right>
      <top/>
      <bottom/>
      <diagonal/>
    </border>
    <border>
      <left/>
      <right/>
      <top style="thin">
        <color theme="1"/>
      </top>
      <bottom/>
      <diagonal/>
    </border>
    <border>
      <left/>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s>
  <cellStyleXfs count="7">
    <xf numFmtId="0" fontId="0" fillId="0" borderId="0"/>
    <xf numFmtId="0" fontId="14"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9" fontId="15" fillId="0" borderId="0" applyFont="0" applyFill="0" applyBorder="0" applyAlignment="0" applyProtection="0"/>
  </cellStyleXfs>
  <cellXfs count="878">
    <xf numFmtId="0" fontId="0" fillId="0" borderId="0" xfId="0"/>
    <xf numFmtId="0" fontId="0" fillId="0" borderId="0" xfId="0" applyBorder="1"/>
    <xf numFmtId="0" fontId="17" fillId="0" borderId="0" xfId="0" applyFont="1"/>
    <xf numFmtId="0" fontId="18" fillId="0" borderId="0" xfId="0" applyFont="1" applyFill="1" applyBorder="1" applyAlignment="1">
      <alignment vertical="center"/>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Border="1"/>
    <xf numFmtId="0" fontId="0" fillId="0" borderId="0" xfId="0" applyFont="1"/>
    <xf numFmtId="0" fontId="19" fillId="0" borderId="3" xfId="4" applyFont="1" applyFill="1" applyBorder="1" applyAlignment="1">
      <alignment vertical="top" wrapText="1"/>
    </xf>
    <xf numFmtId="0" fontId="19" fillId="0" borderId="4" xfId="4" applyFont="1" applyFill="1" applyBorder="1" applyAlignment="1">
      <alignment vertical="center" wrapText="1"/>
    </xf>
    <xf numFmtId="0" fontId="7" fillId="0" borderId="1" xfId="4" applyFont="1" applyFill="1" applyBorder="1" applyAlignment="1">
      <alignment horizontal="center" vertical="center" wrapText="1"/>
    </xf>
    <xf numFmtId="0" fontId="0" fillId="0" borderId="1" xfId="0" applyFill="1" applyBorder="1"/>
    <xf numFmtId="0" fontId="0" fillId="0" borderId="1" xfId="0" applyFill="1" applyBorder="1" applyAlignment="1">
      <alignment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20" fillId="0" borderId="1" xfId="0" applyFont="1" applyFill="1" applyBorder="1" applyAlignment="1">
      <alignment wrapText="1"/>
    </xf>
    <xf numFmtId="0" fontId="0" fillId="0" borderId="0" xfId="0" applyFill="1"/>
    <xf numFmtId="164" fontId="7" fillId="0" borderId="1" xfId="3"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7" fillId="0" borderId="5" xfId="0" applyFont="1" applyFill="1" applyBorder="1" applyAlignment="1">
      <alignment vertical="center" wrapText="1"/>
    </xf>
    <xf numFmtId="0" fontId="21" fillId="0" borderId="5" xfId="0" applyFont="1" applyFill="1" applyBorder="1" applyAlignment="1" applyProtection="1">
      <alignment horizontal="center" vertical="center" wrapText="1"/>
    </xf>
    <xf numFmtId="9" fontId="0" fillId="0" borderId="1" xfId="0" applyNumberFormat="1" applyFill="1" applyBorder="1" applyAlignment="1">
      <alignment horizontal="center" vertical="center" wrapText="1"/>
    </xf>
    <xf numFmtId="0" fontId="7" fillId="0" borderId="0" xfId="0" applyFont="1" applyFill="1" applyAlignment="1">
      <alignment wrapText="1"/>
    </xf>
    <xf numFmtId="0" fontId="7" fillId="0" borderId="6" xfId="4" applyFont="1" applyFill="1" applyBorder="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6" fillId="0" borderId="1" xfId="4" applyFont="1" applyBorder="1" applyAlignment="1">
      <alignment horizontal="center" vertical="center" wrapText="1"/>
    </xf>
    <xf numFmtId="0" fontId="6" fillId="0" borderId="7" xfId="4" applyFont="1" applyBorder="1" applyAlignment="1">
      <alignment horizontal="center" vertical="center" wrapText="1"/>
    </xf>
    <xf numFmtId="0" fontId="6" fillId="0" borderId="7" xfId="4" applyFont="1" applyFill="1" applyBorder="1" applyAlignment="1">
      <alignment horizontal="center" vertical="center" wrapText="1"/>
    </xf>
    <xf numFmtId="0" fontId="6" fillId="0" borderId="6" xfId="4" applyFont="1" applyBorder="1" applyAlignment="1">
      <alignment horizontal="center" vertical="center" wrapText="1"/>
    </xf>
    <xf numFmtId="0" fontId="6" fillId="0" borderId="0" xfId="4" applyFont="1" applyBorder="1" applyAlignment="1">
      <alignment horizontal="center" vertical="center" wrapText="1"/>
    </xf>
    <xf numFmtId="0" fontId="6" fillId="0" borderId="1" xfId="4" applyFont="1" applyBorder="1" applyAlignment="1">
      <alignment vertical="center" wrapText="1"/>
    </xf>
    <xf numFmtId="0" fontId="7"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6" fillId="0" borderId="7" xfId="4" applyFont="1" applyFill="1" applyBorder="1" applyAlignment="1">
      <alignment vertical="center" wrapText="1"/>
    </xf>
    <xf numFmtId="0" fontId="6" fillId="0" borderId="8" xfId="4" applyFont="1" applyFill="1" applyBorder="1" applyAlignment="1">
      <alignment vertical="center" wrapText="1"/>
    </xf>
    <xf numFmtId="0" fontId="6" fillId="0" borderId="6" xfId="4" applyFont="1" applyFill="1" applyBorder="1" applyAlignment="1">
      <alignment vertical="center" wrapText="1"/>
    </xf>
    <xf numFmtId="0" fontId="9" fillId="0" borderId="1" xfId="4" applyFont="1" applyFill="1" applyBorder="1" applyAlignment="1">
      <alignment horizontal="center" vertical="center" wrapText="1"/>
    </xf>
    <xf numFmtId="0" fontId="9" fillId="0" borderId="1" xfId="4" applyFont="1" applyFill="1" applyBorder="1" applyAlignment="1">
      <alignment vertical="center" wrapText="1"/>
    </xf>
    <xf numFmtId="0" fontId="9" fillId="0" borderId="1" xfId="4" applyFont="1" applyBorder="1" applyAlignment="1">
      <alignment horizontal="center" vertical="center" wrapText="1"/>
    </xf>
    <xf numFmtId="0" fontId="0" fillId="0" borderId="1" xfId="0"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19" fillId="0" borderId="9" xfId="4" applyFont="1" applyFill="1" applyBorder="1" applyAlignment="1">
      <alignment vertical="top" wrapText="1"/>
    </xf>
    <xf numFmtId="9" fontId="13" fillId="0" borderId="33" xfId="5" applyFont="1" applyBorder="1" applyAlignment="1">
      <alignment horizontal="center" vertical="center"/>
    </xf>
    <xf numFmtId="9" fontId="0" fillId="0" borderId="0" xfId="0" applyNumberFormat="1"/>
    <xf numFmtId="0" fontId="0" fillId="0" borderId="0" xfId="0" applyFill="1" applyAlignment="1">
      <alignment horizontal="center"/>
    </xf>
    <xf numFmtId="0" fontId="0" fillId="0" borderId="0" xfId="0" applyAlignment="1">
      <alignment horizontal="center"/>
    </xf>
    <xf numFmtId="166" fontId="7" fillId="0" borderId="34" xfId="0" applyNumberFormat="1" applyFont="1" applyFill="1" applyBorder="1" applyAlignment="1">
      <alignment horizontal="center" vertical="center" wrapText="1"/>
    </xf>
    <xf numFmtId="9" fontId="0" fillId="0" borderId="34" xfId="0" applyNumberFormat="1" applyFill="1" applyBorder="1" applyAlignment="1">
      <alignment horizontal="center" vertical="center"/>
    </xf>
    <xf numFmtId="0" fontId="0" fillId="0" borderId="34" xfId="0" applyFill="1" applyBorder="1" applyAlignment="1">
      <alignment horizontal="center" vertical="center"/>
    </xf>
    <xf numFmtId="0" fontId="7" fillId="0" borderId="34" xfId="0" applyFont="1" applyFill="1" applyBorder="1" applyAlignment="1">
      <alignment horizontal="center" vertical="center" wrapText="1"/>
    </xf>
    <xf numFmtId="166" fontId="0" fillId="0" borderId="34" xfId="0" applyNumberFormat="1" applyFill="1" applyBorder="1" applyAlignment="1">
      <alignment horizontal="center" vertical="center"/>
    </xf>
    <xf numFmtId="0" fontId="7" fillId="0" borderId="34" xfId="0" applyFont="1" applyFill="1" applyBorder="1" applyAlignment="1">
      <alignment vertical="center" wrapText="1"/>
    </xf>
    <xf numFmtId="0" fontId="7" fillId="0" borderId="34" xfId="0" applyFont="1" applyBorder="1" applyAlignment="1">
      <alignment vertical="center" wrapText="1"/>
    </xf>
    <xf numFmtId="9" fontId="7" fillId="0" borderId="34"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34" xfId="0" applyFont="1" applyFill="1" applyBorder="1" applyAlignment="1">
      <alignment horizontal="left" vertical="center" wrapText="1"/>
    </xf>
    <xf numFmtId="166" fontId="22" fillId="0" borderId="34" xfId="5" applyNumberFormat="1" applyFont="1" applyFill="1" applyBorder="1" applyAlignment="1">
      <alignment horizontal="center" vertical="center" wrapText="1"/>
    </xf>
    <xf numFmtId="166" fontId="7" fillId="2" borderId="34" xfId="0" applyNumberFormat="1" applyFont="1" applyFill="1" applyBorder="1" applyAlignment="1">
      <alignment horizontal="center" vertical="center" wrapText="1"/>
    </xf>
    <xf numFmtId="0" fontId="0" fillId="0" borderId="34" xfId="0" applyFill="1" applyBorder="1" applyAlignment="1">
      <alignment vertical="center" wrapText="1"/>
    </xf>
    <xf numFmtId="1" fontId="0" fillId="0" borderId="34" xfId="0" applyNumberFormat="1" applyFill="1" applyBorder="1" applyAlignment="1">
      <alignment horizontal="center" vertical="center"/>
    </xf>
    <xf numFmtId="9" fontId="17" fillId="0" borderId="34" xfId="0" applyNumberFormat="1" applyFont="1" applyBorder="1" applyAlignment="1">
      <alignment horizontal="center" vertical="center"/>
    </xf>
    <xf numFmtId="9" fontId="17" fillId="0" borderId="34" xfId="5" applyFont="1" applyBorder="1" applyAlignment="1">
      <alignment horizontal="center" vertical="center"/>
    </xf>
    <xf numFmtId="0" fontId="22" fillId="0" borderId="34" xfId="4" applyFont="1" applyFill="1" applyBorder="1" applyAlignment="1">
      <alignment vertical="top" wrapText="1"/>
    </xf>
    <xf numFmtId="0" fontId="0" fillId="0" borderId="34" xfId="0" applyFill="1" applyBorder="1"/>
    <xf numFmtId="0" fontId="3" fillId="0" borderId="33" xfId="4" applyFont="1" applyBorder="1" applyAlignment="1">
      <alignment horizontal="center" vertical="center" wrapText="1"/>
    </xf>
    <xf numFmtId="0" fontId="0" fillId="0" borderId="34" xfId="0" applyFill="1" applyBorder="1" applyAlignment="1">
      <alignment horizontal="center" vertical="center" wrapText="1"/>
    </xf>
    <xf numFmtId="166" fontId="0" fillId="0" borderId="34" xfId="0" applyNumberFormat="1" applyFill="1" applyBorder="1" applyAlignment="1">
      <alignment horizontal="center" vertical="center" wrapText="1"/>
    </xf>
    <xf numFmtId="9" fontId="17" fillId="0" borderId="34" xfId="5" applyFont="1" applyFill="1" applyBorder="1" applyAlignment="1">
      <alignment horizontal="center" vertical="center"/>
    </xf>
    <xf numFmtId="9" fontId="7" fillId="0" borderId="34" xfId="5" applyFont="1" applyFill="1" applyBorder="1" applyAlignment="1">
      <alignment horizontal="center" vertical="center" wrapText="1"/>
    </xf>
    <xf numFmtId="9" fontId="10" fillId="0" borderId="34" xfId="5" applyFont="1" applyFill="1" applyBorder="1" applyAlignment="1">
      <alignment horizontal="center" vertical="center" wrapText="1"/>
    </xf>
    <xf numFmtId="0" fontId="7" fillId="2" borderId="34" xfId="0" applyFont="1" applyFill="1" applyBorder="1" applyAlignment="1">
      <alignment vertical="center" wrapText="1"/>
    </xf>
    <xf numFmtId="0" fontId="10" fillId="0" borderId="34" xfId="0" applyFont="1" applyFill="1" applyBorder="1" applyAlignment="1">
      <alignment horizontal="center" vertical="center" wrapText="1"/>
    </xf>
    <xf numFmtId="0" fontId="0" fillId="0" borderId="34" xfId="0" applyFont="1" applyBorder="1" applyAlignment="1">
      <alignment horizontal="center" vertical="center"/>
    </xf>
    <xf numFmtId="0" fontId="0" fillId="0" borderId="34" xfId="0" applyBorder="1"/>
    <xf numFmtId="0" fontId="10" fillId="0" borderId="34" xfId="4" applyFont="1" applyFill="1" applyBorder="1" applyAlignment="1">
      <alignment horizontal="center" vertical="center" wrapText="1"/>
    </xf>
    <xf numFmtId="164" fontId="7" fillId="0" borderId="34" xfId="3" applyFont="1" applyFill="1" applyBorder="1" applyAlignment="1">
      <alignment horizontal="center" vertical="center" wrapText="1"/>
    </xf>
    <xf numFmtId="9" fontId="7" fillId="0" borderId="34" xfId="5" applyFont="1" applyFill="1" applyBorder="1" applyAlignment="1">
      <alignment horizontal="center" vertical="center" wrapText="1"/>
    </xf>
    <xf numFmtId="2" fontId="7" fillId="0" borderId="34" xfId="0" applyNumberFormat="1" applyFont="1" applyFill="1" applyBorder="1" applyAlignment="1">
      <alignment horizontal="center" vertical="center" wrapText="1"/>
    </xf>
    <xf numFmtId="0" fontId="22" fillId="0" borderId="34" xfId="0" applyFont="1" applyFill="1" applyBorder="1" applyAlignment="1">
      <alignment horizontal="center" wrapText="1"/>
    </xf>
    <xf numFmtId="9" fontId="22" fillId="0" borderId="34" xfId="0" applyNumberFormat="1" applyFont="1" applyFill="1" applyBorder="1" applyAlignment="1">
      <alignment horizontal="center" wrapText="1"/>
    </xf>
    <xf numFmtId="0" fontId="22" fillId="0" borderId="34" xfId="0" applyFont="1" applyFill="1" applyBorder="1" applyAlignment="1">
      <alignment wrapText="1"/>
    </xf>
    <xf numFmtId="9" fontId="17" fillId="0" borderId="35" xfId="5" applyFont="1" applyBorder="1" applyAlignment="1">
      <alignment horizontal="center" vertical="center"/>
    </xf>
    <xf numFmtId="9" fontId="7" fillId="2" borderId="34" xfId="0" applyNumberFormat="1" applyFont="1" applyFill="1" applyBorder="1" applyAlignment="1">
      <alignment horizontal="center" vertical="center" wrapText="1"/>
    </xf>
    <xf numFmtId="0" fontId="10" fillId="0" borderId="1" xfId="4" applyFont="1" applyFill="1" applyBorder="1" applyAlignment="1">
      <alignment horizontal="left" vertical="center" wrapText="1"/>
    </xf>
    <xf numFmtId="0" fontId="10" fillId="0" borderId="3" xfId="4" applyFont="1" applyFill="1" applyBorder="1" applyAlignment="1">
      <alignment horizontal="left" vertical="center" wrapText="1"/>
    </xf>
    <xf numFmtId="9" fontId="17" fillId="0" borderId="36" xfId="5" applyFont="1" applyBorder="1" applyAlignment="1">
      <alignment horizontal="center" vertical="center"/>
    </xf>
    <xf numFmtId="166" fontId="7" fillId="0" borderId="34" xfId="5" applyNumberFormat="1" applyFont="1" applyFill="1" applyBorder="1" applyAlignment="1">
      <alignment horizontal="center" vertical="center" wrapText="1"/>
    </xf>
    <xf numFmtId="9" fontId="17" fillId="0" borderId="36" xfId="5" applyFont="1" applyBorder="1" applyAlignment="1">
      <alignment horizontal="center" vertical="center"/>
    </xf>
    <xf numFmtId="0" fontId="0" fillId="0" borderId="34" xfId="0" applyFill="1" applyBorder="1" applyAlignment="1">
      <alignment horizontal="center" vertical="center"/>
    </xf>
    <xf numFmtId="9" fontId="0" fillId="0" borderId="34" xfId="0" applyNumberFormat="1" applyFill="1" applyBorder="1" applyAlignment="1">
      <alignment horizontal="center" vertical="center" wrapText="1"/>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0" fillId="0" borderId="34" xfId="0" applyBorder="1" applyAlignment="1">
      <alignment horizontal="center" vertical="center" wrapText="1"/>
    </xf>
    <xf numFmtId="9" fontId="7" fillId="0" borderId="34" xfId="5" applyFont="1" applyFill="1" applyBorder="1" applyAlignment="1">
      <alignment horizontal="center" vertical="center" wrapText="1"/>
    </xf>
    <xf numFmtId="0" fontId="7" fillId="0" borderId="34" xfId="0" applyFont="1" applyFill="1" applyBorder="1" applyAlignment="1">
      <alignment horizontal="left" vertical="center" wrapText="1"/>
    </xf>
    <xf numFmtId="10" fontId="7" fillId="0" borderId="34" xfId="0" applyNumberFormat="1" applyFont="1" applyFill="1" applyBorder="1" applyAlignment="1">
      <alignment horizontal="center" vertical="center"/>
    </xf>
    <xf numFmtId="166" fontId="7" fillId="0" borderId="34"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9" fontId="17" fillId="0" borderId="34" xfId="5" applyFont="1" applyBorder="1" applyAlignment="1">
      <alignment horizontal="center" vertical="center"/>
    </xf>
    <xf numFmtId="9" fontId="17" fillId="0" borderId="34" xfId="0" applyNumberFormat="1" applyFont="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9" fontId="13" fillId="0" borderId="33" xfId="5" applyNumberFormat="1" applyFont="1" applyBorder="1" applyAlignment="1">
      <alignment horizontal="center" vertical="center"/>
    </xf>
    <xf numFmtId="0" fontId="22" fillId="0" borderId="37" xfId="4" applyFont="1" applyFill="1" applyBorder="1" applyAlignment="1">
      <alignment vertical="top" wrapText="1"/>
    </xf>
    <xf numFmtId="0" fontId="0" fillId="0" borderId="35" xfId="0" applyFill="1" applyBorder="1" applyAlignment="1">
      <alignment horizontal="center" vertical="center"/>
    </xf>
    <xf numFmtId="166" fontId="7" fillId="2" borderId="1" xfId="0" applyNumberFormat="1" applyFont="1" applyFill="1" applyBorder="1" applyAlignment="1">
      <alignment horizontal="center" vertical="center" wrapText="1"/>
    </xf>
    <xf numFmtId="9" fontId="17" fillId="0" borderId="1" xfId="5" applyFont="1" applyBorder="1" applyAlignment="1">
      <alignment horizontal="center" vertical="center"/>
    </xf>
    <xf numFmtId="166" fontId="7" fillId="0" borderId="37" xfId="0" applyNumberFormat="1" applyFont="1" applyFill="1" applyBorder="1" applyAlignment="1">
      <alignment horizontal="center" vertical="center" wrapText="1"/>
    </xf>
    <xf numFmtId="0" fontId="0" fillId="0" borderId="36" xfId="0" applyFill="1" applyBorder="1" applyAlignment="1">
      <alignment horizontal="center" vertical="center"/>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9" fontId="17" fillId="0" borderId="34" xfId="5" applyFont="1" applyBorder="1" applyAlignment="1">
      <alignment horizontal="center" vertical="center"/>
    </xf>
    <xf numFmtId="0" fontId="7" fillId="0" borderId="34" xfId="0" applyFont="1" applyFill="1" applyBorder="1" applyAlignment="1">
      <alignment horizontal="left" vertical="center" wrapText="1"/>
    </xf>
    <xf numFmtId="9" fontId="7" fillId="0" borderId="34" xfId="5" applyFont="1" applyFill="1" applyBorder="1" applyAlignment="1">
      <alignment horizontal="center" vertical="center" wrapText="1"/>
    </xf>
    <xf numFmtId="0" fontId="0" fillId="0" borderId="34" xfId="0" applyBorder="1" applyAlignment="1">
      <alignment horizontal="center" vertical="center"/>
    </xf>
    <xf numFmtId="9" fontId="10" fillId="0" borderId="38" xfId="0" applyNumberFormat="1" applyFont="1" applyFill="1" applyBorder="1" applyAlignment="1">
      <alignment horizontal="center" vertical="center" wrapText="1"/>
    </xf>
    <xf numFmtId="9" fontId="0" fillId="0" borderId="0" xfId="0" applyNumberFormat="1" applyFill="1"/>
    <xf numFmtId="10" fontId="0" fillId="0" borderId="34" xfId="0" applyNumberFormat="1" applyFill="1" applyBorder="1" applyAlignment="1">
      <alignment horizontal="center" vertical="center"/>
    </xf>
    <xf numFmtId="9" fontId="17" fillId="0" borderId="34" xfId="5" applyNumberFormat="1" applyFont="1" applyBorder="1" applyAlignment="1">
      <alignment horizontal="center" vertical="center"/>
    </xf>
    <xf numFmtId="2" fontId="0" fillId="0" borderId="34" xfId="0" applyNumberFormat="1" applyFill="1" applyBorder="1" applyAlignment="1">
      <alignment horizontal="center" vertical="center"/>
    </xf>
    <xf numFmtId="1" fontId="17" fillId="0" borderId="34" xfId="5" applyNumberFormat="1" applyFont="1" applyBorder="1" applyAlignment="1">
      <alignment horizontal="center" vertical="center"/>
    </xf>
    <xf numFmtId="0" fontId="0" fillId="0" borderId="34" xfId="0" applyFill="1" applyBorder="1" applyAlignment="1">
      <alignment wrapText="1"/>
    </xf>
    <xf numFmtId="10" fontId="0" fillId="0" borderId="0" xfId="0" applyNumberFormat="1"/>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9" fontId="7" fillId="0" borderId="34" xfId="5" applyFont="1" applyFill="1" applyBorder="1" applyAlignment="1">
      <alignment horizontal="center" vertical="center" wrapText="1"/>
    </xf>
    <xf numFmtId="0" fontId="7" fillId="0" borderId="34" xfId="0" applyFont="1" applyFill="1" applyBorder="1" applyAlignment="1">
      <alignment horizontal="left" vertical="center" wrapText="1"/>
    </xf>
    <xf numFmtId="0" fontId="0" fillId="0" borderId="34" xfId="0" applyBorder="1" applyAlignment="1">
      <alignment horizontal="center" vertical="center" wrapText="1"/>
    </xf>
    <xf numFmtId="0" fontId="7" fillId="0" borderId="34" xfId="0" applyFont="1" applyFill="1" applyBorder="1" applyAlignment="1">
      <alignment horizontal="center" vertical="center" wrapText="1"/>
    </xf>
    <xf numFmtId="0" fontId="0" fillId="0" borderId="34" xfId="0" applyFill="1" applyBorder="1" applyAlignment="1">
      <alignment horizontal="center" vertical="center" wrapText="1"/>
    </xf>
    <xf numFmtId="9" fontId="7" fillId="0" borderId="34" xfId="5" applyFont="1" applyFill="1" applyBorder="1" applyAlignment="1">
      <alignment horizontal="center" vertical="center" wrapText="1"/>
    </xf>
    <xf numFmtId="0" fontId="23" fillId="0" borderId="34" xfId="0" applyFont="1" applyFill="1" applyBorder="1" applyAlignment="1">
      <alignment horizontal="center" vertical="center" wrapText="1"/>
    </xf>
    <xf numFmtId="9" fontId="17" fillId="0" borderId="34" xfId="5" applyNumberFormat="1" applyFont="1" applyFill="1" applyBorder="1" applyAlignment="1">
      <alignment horizontal="center" vertical="center"/>
    </xf>
    <xf numFmtId="1" fontId="17" fillId="0" borderId="34" xfId="5" applyNumberFormat="1" applyFont="1" applyFill="1" applyBorder="1" applyAlignment="1">
      <alignment horizontal="center" vertical="center"/>
    </xf>
    <xf numFmtId="2" fontId="22" fillId="0" borderId="34" xfId="5" applyNumberFormat="1" applyFont="1" applyFill="1" applyBorder="1" applyAlignment="1">
      <alignment horizontal="center" vertical="center" wrapText="1"/>
    </xf>
    <xf numFmtId="0" fontId="22" fillId="0" borderId="34" xfId="0" applyFont="1" applyFill="1" applyBorder="1" applyAlignment="1">
      <alignment horizontal="center" vertical="center"/>
    </xf>
    <xf numFmtId="0" fontId="22" fillId="0" borderId="34" xfId="0" applyFont="1" applyBorder="1" applyAlignment="1">
      <alignment horizontal="center" vertical="center" wrapText="1"/>
    </xf>
    <xf numFmtId="0" fontId="22" fillId="0" borderId="34" xfId="0" applyFont="1" applyFill="1" applyBorder="1" applyAlignment="1">
      <alignment horizontal="center" vertical="center" wrapText="1"/>
    </xf>
    <xf numFmtId="166" fontId="22" fillId="0" borderId="34" xfId="0" applyNumberFormat="1" applyFont="1" applyFill="1" applyBorder="1" applyAlignment="1">
      <alignment horizontal="center" vertical="center"/>
    </xf>
    <xf numFmtId="9" fontId="10" fillId="0" borderId="34" xfId="5" applyFont="1" applyFill="1" applyBorder="1" applyAlignment="1">
      <alignment horizontal="center" vertical="center"/>
    </xf>
    <xf numFmtId="0" fontId="22" fillId="0" borderId="0" xfId="0" applyFont="1" applyFill="1"/>
    <xf numFmtId="0" fontId="22" fillId="0" borderId="0" xfId="0" applyFont="1"/>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4" xfId="0" applyFont="1" applyFill="1" applyBorder="1"/>
    <xf numFmtId="0" fontId="22" fillId="0" borderId="34" xfId="0" applyFont="1" applyBorder="1" applyAlignment="1">
      <alignment horizontal="center" vertical="center"/>
    </xf>
    <xf numFmtId="9" fontId="0" fillId="0" borderId="34" xfId="0" applyNumberFormat="1" applyBorder="1" applyAlignment="1">
      <alignment horizontal="center" vertical="center" wrapText="1"/>
    </xf>
    <xf numFmtId="0" fontId="7" fillId="2" borderId="34" xfId="0" applyFont="1" applyFill="1" applyBorder="1" applyAlignment="1">
      <alignment horizontal="center" vertical="center" wrapText="1"/>
    </xf>
    <xf numFmtId="0" fontId="0" fillId="0" borderId="36" xfId="0" applyFill="1" applyBorder="1" applyAlignment="1">
      <alignment horizontal="center" vertical="center"/>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0" fontId="16" fillId="0" borderId="0" xfId="0" applyFont="1" applyFill="1" applyBorder="1" applyAlignment="1">
      <alignment vertical="center"/>
    </xf>
    <xf numFmtId="166" fontId="8" fillId="0" borderId="3" xfId="5" applyNumberFormat="1" applyFont="1" applyFill="1" applyBorder="1" applyAlignment="1">
      <alignment vertical="center" wrapText="1"/>
    </xf>
    <xf numFmtId="0" fontId="0" fillId="0" borderId="36" xfId="0" applyBorder="1" applyAlignment="1">
      <alignment horizontal="center" vertical="center" wrapText="1"/>
    </xf>
    <xf numFmtId="0" fontId="0" fillId="0" borderId="35" xfId="0" applyFill="1" applyBorder="1" applyAlignment="1">
      <alignment horizontal="center" vertical="center"/>
    </xf>
    <xf numFmtId="0" fontId="0" fillId="0" borderId="36" xfId="0" applyBorder="1" applyAlignment="1">
      <alignment horizontal="center" vertical="center"/>
    </xf>
    <xf numFmtId="9" fontId="0" fillId="0" borderId="35" xfId="0" applyNumberFormat="1" applyFill="1" applyBorder="1" applyAlignment="1">
      <alignment horizontal="center" vertical="center"/>
    </xf>
    <xf numFmtId="10" fontId="0" fillId="0" borderId="35" xfId="0" applyNumberFormat="1" applyFill="1" applyBorder="1" applyAlignment="1">
      <alignment horizontal="center" vertical="center"/>
    </xf>
    <xf numFmtId="0" fontId="0" fillId="0" borderId="36" xfId="0" applyFill="1" applyBorder="1" applyAlignment="1">
      <alignment horizontal="center" vertical="center"/>
    </xf>
    <xf numFmtId="0" fontId="7" fillId="0" borderId="36" xfId="0" applyFont="1" applyFill="1" applyBorder="1" applyAlignment="1">
      <alignment horizontal="center" vertical="center" wrapText="1"/>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9" fontId="7" fillId="0" borderId="34" xfId="5" applyFont="1" applyFill="1" applyBorder="1" applyAlignment="1">
      <alignment horizontal="center" vertical="center" wrapText="1"/>
    </xf>
    <xf numFmtId="0" fontId="7" fillId="0" borderId="34" xfId="0" applyFont="1" applyFill="1" applyBorder="1" applyAlignment="1">
      <alignment horizontal="left" vertical="center" wrapText="1"/>
    </xf>
    <xf numFmtId="0" fontId="0" fillId="0" borderId="34" xfId="0" applyFill="1" applyBorder="1" applyAlignment="1">
      <alignment horizontal="center" vertical="center" wrapText="1"/>
    </xf>
    <xf numFmtId="0" fontId="0" fillId="0" borderId="34" xfId="0" applyFill="1" applyBorder="1" applyAlignment="1">
      <alignment wrapText="1"/>
    </xf>
    <xf numFmtId="10" fontId="0" fillId="0" borderId="39" xfId="0" applyNumberFormat="1" applyFill="1" applyBorder="1" applyAlignment="1">
      <alignment horizontal="center" vertical="center"/>
    </xf>
    <xf numFmtId="9" fontId="10" fillId="0" borderId="35" xfId="0" applyNumberFormat="1" applyFont="1" applyFill="1" applyBorder="1" applyAlignment="1">
      <alignment horizontal="center" vertical="center" wrapText="1"/>
    </xf>
    <xf numFmtId="10" fontId="10" fillId="0" borderId="1" xfId="5" applyNumberFormat="1" applyFont="1" applyFill="1" applyBorder="1" applyAlignment="1">
      <alignment horizontal="center" vertical="center" wrapText="1"/>
    </xf>
    <xf numFmtId="166" fontId="10" fillId="0" borderId="3" xfId="5" applyNumberFormat="1" applyFont="1" applyFill="1" applyBorder="1" applyAlignment="1">
      <alignment horizontal="center" vertical="center" wrapText="1"/>
    </xf>
    <xf numFmtId="9" fontId="13" fillId="0" borderId="33" xfId="5" applyFont="1" applyFill="1" applyBorder="1" applyAlignment="1">
      <alignment horizontal="center" vertical="center"/>
    </xf>
    <xf numFmtId="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6" fontId="0" fillId="0" borderId="0" xfId="0" applyNumberFormat="1" applyFill="1"/>
    <xf numFmtId="9" fontId="0" fillId="0" borderId="35" xfId="0" applyNumberFormat="1" applyFill="1" applyBorder="1" applyAlignment="1">
      <alignment horizontal="center" vertical="center"/>
    </xf>
    <xf numFmtId="9" fontId="0" fillId="0" borderId="36" xfId="0" applyNumberFormat="1" applyBorder="1" applyAlignment="1">
      <alignment horizontal="center" vertical="center"/>
    </xf>
    <xf numFmtId="0" fontId="7" fillId="0" borderId="34" xfId="0" applyFont="1" applyFill="1" applyBorder="1" applyAlignment="1">
      <alignment horizontal="center" vertical="center" wrapText="1"/>
    </xf>
    <xf numFmtId="9" fontId="0" fillId="0" borderId="36" xfId="0" applyNumberFormat="1" applyFill="1" applyBorder="1" applyAlignment="1">
      <alignment horizontal="center" vertical="center"/>
    </xf>
    <xf numFmtId="10" fontId="0" fillId="0" borderId="35" xfId="0" applyNumberFormat="1" applyFill="1" applyBorder="1" applyAlignment="1">
      <alignment horizontal="center" vertical="center"/>
    </xf>
    <xf numFmtId="9" fontId="7" fillId="0" borderId="35" xfId="0" applyNumberFormat="1"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9" fontId="7" fillId="0" borderId="34" xfId="5"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9" fontId="10" fillId="0" borderId="34" xfId="0" applyNumberFormat="1" applyFont="1" applyFill="1" applyBorder="1" applyAlignment="1">
      <alignment horizontal="center" vertical="center" wrapText="1"/>
    </xf>
    <xf numFmtId="9" fontId="0" fillId="0" borderId="34" xfId="0" applyNumberFormat="1" applyBorder="1" applyAlignment="1">
      <alignment horizontal="center" vertical="center"/>
    </xf>
    <xf numFmtId="0" fontId="0" fillId="0" borderId="36" xfId="0" applyFill="1" applyBorder="1" applyAlignment="1">
      <alignment horizontal="center" vertical="center"/>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9" fontId="7" fillId="0" borderId="34" xfId="5" applyFont="1" applyFill="1" applyBorder="1" applyAlignment="1">
      <alignment horizontal="center" vertical="center" wrapText="1"/>
    </xf>
    <xf numFmtId="0" fontId="0" fillId="0" borderId="34" xfId="0" applyFill="1" applyBorder="1" applyAlignment="1">
      <alignment horizontal="center" vertical="center" wrapText="1"/>
    </xf>
    <xf numFmtId="0" fontId="0" fillId="0" borderId="34" xfId="0" applyFill="1" applyBorder="1" applyAlignment="1">
      <alignment wrapText="1"/>
    </xf>
    <xf numFmtId="9" fontId="7" fillId="0" borderId="34" xfId="5" applyNumberFormat="1" applyFont="1" applyFill="1" applyBorder="1" applyAlignment="1">
      <alignment horizontal="center" vertical="center" wrapText="1"/>
    </xf>
    <xf numFmtId="9" fontId="0" fillId="0" borderId="36" xfId="0" applyNumberFormat="1" applyBorder="1" applyAlignment="1">
      <alignment horizontal="center" vertical="center" wrapText="1"/>
    </xf>
    <xf numFmtId="0" fontId="7" fillId="0" borderId="34" xfId="0" applyFont="1" applyFill="1" applyBorder="1" applyAlignment="1">
      <alignment horizontal="center" vertical="center" wrapText="1"/>
    </xf>
    <xf numFmtId="9" fontId="0" fillId="0" borderId="35" xfId="0" applyNumberFormat="1" applyFill="1" applyBorder="1" applyAlignment="1">
      <alignment horizontal="center" vertical="center"/>
    </xf>
    <xf numFmtId="9" fontId="0" fillId="0" borderId="36" xfId="0" applyNumberFormat="1" applyFill="1" applyBorder="1" applyAlignment="1">
      <alignment horizontal="center" vertical="center"/>
    </xf>
    <xf numFmtId="0" fontId="0" fillId="0" borderId="36" xfId="0" applyBorder="1" applyAlignment="1">
      <alignment horizontal="center" vertical="center" wrapText="1"/>
    </xf>
    <xf numFmtId="0" fontId="0" fillId="0" borderId="36" xfId="0" applyBorder="1" applyAlignment="1">
      <alignment horizontal="center" vertical="center"/>
    </xf>
    <xf numFmtId="9" fontId="7" fillId="0" borderId="35" xfId="0" applyNumberFormat="1" applyFont="1" applyFill="1" applyBorder="1" applyAlignment="1">
      <alignment horizontal="center" vertical="center" wrapText="1"/>
    </xf>
    <xf numFmtId="9" fontId="7" fillId="0" borderId="35" xfId="5" applyFont="1" applyFill="1" applyBorder="1" applyAlignment="1">
      <alignment horizontal="center" vertical="center" wrapText="1"/>
    </xf>
    <xf numFmtId="9" fontId="17" fillId="0" borderId="35" xfId="0" applyNumberFormat="1" applyFont="1" applyBorder="1" applyAlignment="1">
      <alignment horizontal="center" vertical="center"/>
    </xf>
    <xf numFmtId="0" fontId="7" fillId="0" borderId="36" xfId="0" applyFont="1" applyFill="1" applyBorder="1" applyAlignment="1">
      <alignment horizontal="center" vertical="center" wrapText="1"/>
    </xf>
    <xf numFmtId="0" fontId="0" fillId="0" borderId="36" xfId="0" applyBorder="1" applyAlignment="1"/>
    <xf numFmtId="0" fontId="0" fillId="0" borderId="36" xfId="0" applyFill="1"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wrapText="1"/>
    </xf>
    <xf numFmtId="9" fontId="7" fillId="0" borderId="34" xfId="0" applyNumberFormat="1" applyFont="1" applyFill="1" applyBorder="1" applyAlignment="1">
      <alignment horizontal="center" vertical="center" wrapText="1"/>
    </xf>
    <xf numFmtId="0" fontId="0" fillId="0" borderId="34" xfId="0" applyFill="1" applyBorder="1" applyAlignment="1">
      <alignment horizontal="center" vertical="center" wrapText="1"/>
    </xf>
    <xf numFmtId="0" fontId="0" fillId="0" borderId="34" xfId="0" applyFill="1" applyBorder="1" applyAlignment="1">
      <alignment wrapText="1"/>
    </xf>
    <xf numFmtId="9" fontId="7" fillId="0" borderId="34" xfId="5" applyFont="1" applyFill="1" applyBorder="1" applyAlignment="1">
      <alignment horizontal="center" vertical="center" wrapText="1"/>
    </xf>
    <xf numFmtId="9" fontId="0" fillId="0" borderId="36" xfId="0" applyNumberFormat="1" applyBorder="1" applyAlignment="1"/>
    <xf numFmtId="9" fontId="17" fillId="0" borderId="36" xfId="5" applyFont="1" applyBorder="1" applyAlignment="1">
      <alignment horizontal="center" vertical="center"/>
    </xf>
    <xf numFmtId="0" fontId="0" fillId="0" borderId="34" xfId="0" applyBorder="1" applyAlignment="1">
      <alignment horizontal="center" vertical="center" wrapText="1"/>
    </xf>
    <xf numFmtId="9" fontId="7" fillId="0" borderId="34" xfId="0" applyNumberFormat="1" applyFont="1" applyFill="1" applyBorder="1" applyAlignment="1">
      <alignment horizontal="center" vertical="center" wrapText="1"/>
    </xf>
    <xf numFmtId="9" fontId="7" fillId="0" borderId="37" xfId="5" applyFont="1" applyFill="1" applyBorder="1" applyAlignment="1">
      <alignment horizontal="center" vertical="center" wrapText="1"/>
    </xf>
    <xf numFmtId="9" fontId="7" fillId="0" borderId="37" xfId="0" applyNumberFormat="1" applyFont="1" applyFill="1" applyBorder="1" applyAlignment="1">
      <alignment horizontal="center" vertical="center" wrapText="1"/>
    </xf>
    <xf numFmtId="0" fontId="0" fillId="0" borderId="37" xfId="0" applyBorder="1"/>
    <xf numFmtId="0" fontId="0" fillId="0" borderId="37" xfId="0" applyFill="1" applyBorder="1"/>
    <xf numFmtId="0" fontId="0" fillId="0" borderId="37" xfId="0" applyFill="1" applyBorder="1" applyAlignment="1">
      <alignment horizontal="center" vertical="center"/>
    </xf>
    <xf numFmtId="0" fontId="0" fillId="0" borderId="36" xfId="0" applyFill="1" applyBorder="1"/>
    <xf numFmtId="0" fontId="0" fillId="0" borderId="0" xfId="0" applyBorder="1" applyAlignment="1">
      <alignment wrapText="1"/>
    </xf>
    <xf numFmtId="0" fontId="7" fillId="0" borderId="0" xfId="0" applyFont="1" applyFill="1" applyBorder="1" applyAlignment="1">
      <alignment horizontal="left" vertical="center" wrapText="1"/>
    </xf>
    <xf numFmtId="9" fontId="10" fillId="0" borderId="40" xfId="0" applyNumberFormat="1" applyFont="1" applyFill="1" applyBorder="1" applyAlignment="1">
      <alignment horizontal="center" vertical="center" wrapText="1"/>
    </xf>
    <xf numFmtId="9" fontId="7" fillId="2" borderId="36" xfId="0" applyNumberFormat="1" applyFont="1" applyFill="1" applyBorder="1" applyAlignment="1">
      <alignment horizontal="center" vertical="center" wrapText="1"/>
    </xf>
    <xf numFmtId="9" fontId="17" fillId="0" borderId="39" xfId="5" applyFont="1" applyBorder="1" applyAlignment="1">
      <alignment horizontal="center" vertical="center"/>
    </xf>
    <xf numFmtId="0" fontId="7" fillId="0" borderId="11" xfId="0" applyFont="1" applyFill="1" applyBorder="1" applyAlignment="1">
      <alignment horizontal="left" vertical="center" wrapText="1"/>
    </xf>
    <xf numFmtId="9" fontId="0" fillId="0" borderId="35" xfId="0" applyNumberFormat="1" applyBorder="1" applyAlignment="1">
      <alignment horizontal="center" vertical="center" wrapText="1"/>
    </xf>
    <xf numFmtId="9" fontId="7" fillId="0" borderId="35" xfId="3" applyNumberFormat="1" applyFont="1" applyFill="1" applyBorder="1" applyAlignment="1">
      <alignment horizontal="center" vertical="center" wrapText="1"/>
    </xf>
    <xf numFmtId="0" fontId="0" fillId="0" borderId="41" xfId="0" applyBorder="1" applyAlignment="1">
      <alignment wrapText="1"/>
    </xf>
    <xf numFmtId="0" fontId="0" fillId="0" borderId="36" xfId="0" applyBorder="1" applyAlignment="1">
      <alignment horizontal="center" vertical="center" wrapText="1"/>
    </xf>
    <xf numFmtId="9" fontId="7" fillId="0" borderId="35" xfId="0" applyNumberFormat="1" applyFont="1" applyFill="1" applyBorder="1" applyAlignment="1">
      <alignment horizontal="center" vertical="center" wrapText="1"/>
    </xf>
    <xf numFmtId="0" fontId="0" fillId="0" borderId="36" xfId="0" applyBorder="1" applyAlignment="1">
      <alignment horizontal="center" vertical="center"/>
    </xf>
    <xf numFmtId="0" fontId="0" fillId="0" borderId="36" xfId="0" applyFill="1" applyBorder="1" applyAlignment="1">
      <alignment horizontal="center" vertical="center"/>
    </xf>
    <xf numFmtId="0" fontId="7" fillId="0" borderId="34" xfId="0"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7" fillId="0" borderId="34" xfId="0" applyFont="1" applyFill="1" applyBorder="1" applyAlignment="1">
      <alignment horizontal="left" vertical="center" wrapText="1"/>
    </xf>
    <xf numFmtId="0" fontId="24" fillId="3" borderId="12" xfId="0" applyFont="1" applyFill="1" applyBorder="1" applyAlignment="1">
      <alignment horizontal="center" vertical="center"/>
    </xf>
    <xf numFmtId="9" fontId="7" fillId="0" borderId="36" xfId="0" applyNumberFormat="1" applyFont="1" applyFill="1" applyBorder="1" applyAlignment="1">
      <alignment horizontal="center" vertical="center" wrapText="1"/>
    </xf>
    <xf numFmtId="9" fontId="7" fillId="0" borderId="34" xfId="5" applyFont="1" applyFill="1" applyBorder="1" applyAlignment="1">
      <alignment horizontal="center" vertical="center" wrapText="1"/>
    </xf>
    <xf numFmtId="9" fontId="10" fillId="0" borderId="35" xfId="0" applyNumberFormat="1" applyFont="1" applyFill="1" applyBorder="1" applyAlignment="1">
      <alignment horizontal="center" vertical="center" wrapText="1"/>
    </xf>
    <xf numFmtId="9" fontId="7" fillId="0" borderId="35" xfId="0" applyNumberFormat="1" applyFont="1" applyFill="1" applyBorder="1" applyAlignment="1">
      <alignment horizontal="center" vertical="center" wrapText="1"/>
    </xf>
    <xf numFmtId="9" fontId="7" fillId="0" borderId="34" xfId="0" applyNumberFormat="1" applyFont="1" applyFill="1" applyBorder="1" applyAlignment="1">
      <alignment horizontal="center" vertical="center" wrapText="1"/>
    </xf>
    <xf numFmtId="9" fontId="0" fillId="0" borderId="13" xfId="0" applyNumberFormat="1" applyBorder="1" applyAlignment="1">
      <alignment horizontal="center" vertical="center" wrapText="1"/>
    </xf>
    <xf numFmtId="9" fontId="0" fillId="0" borderId="2" xfId="0" applyNumberFormat="1" applyBorder="1" applyAlignment="1">
      <alignment horizontal="center" vertical="center" wrapText="1"/>
    </xf>
    <xf numFmtId="9" fontId="0" fillId="0" borderId="14" xfId="0" applyNumberFormat="1" applyBorder="1" applyAlignment="1">
      <alignment horizontal="center" vertical="center" wrapText="1"/>
    </xf>
    <xf numFmtId="9" fontId="7" fillId="0" borderId="35" xfId="0"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xf>
    <xf numFmtId="9" fontId="0" fillId="0" borderId="35" xfId="0" applyNumberFormat="1" applyFill="1" applyBorder="1" applyAlignment="1">
      <alignment horizontal="center" vertical="center"/>
    </xf>
    <xf numFmtId="0" fontId="0" fillId="0" borderId="39" xfId="0" applyBorder="1" applyAlignment="1">
      <alignment horizontal="center" vertical="center"/>
    </xf>
    <xf numFmtId="0" fontId="0" fillId="0" borderId="35" xfId="0" applyFill="1" applyBorder="1" applyAlignment="1">
      <alignment horizontal="center" vertical="center"/>
    </xf>
    <xf numFmtId="0" fontId="0" fillId="0" borderId="36" xfId="0" applyBorder="1" applyAlignment="1">
      <alignment horizontal="center" vertical="center" wrapText="1"/>
    </xf>
    <xf numFmtId="0" fontId="7" fillId="0" borderId="34" xfId="0" applyFont="1" applyFill="1" applyBorder="1" applyAlignment="1">
      <alignment horizontal="center" vertical="center" wrapText="1"/>
    </xf>
    <xf numFmtId="0" fontId="0" fillId="0" borderId="36" xfId="0" applyFill="1" applyBorder="1" applyAlignment="1">
      <alignment horizontal="center" vertical="center"/>
    </xf>
    <xf numFmtId="0" fontId="0" fillId="0" borderId="34" xfId="0" applyBorder="1" applyAlignment="1">
      <alignment horizontal="center" vertical="center" wrapText="1"/>
    </xf>
    <xf numFmtId="0" fontId="0" fillId="0" borderId="34" xfId="0" applyBorder="1" applyAlignment="1">
      <alignment wrapText="1"/>
    </xf>
    <xf numFmtId="0" fontId="0" fillId="0" borderId="34" xfId="0" applyFill="1" applyBorder="1" applyAlignment="1"/>
    <xf numFmtId="0" fontId="0" fillId="0" borderId="35" xfId="0" applyBorder="1" applyAlignment="1">
      <alignment horizontal="center" vertical="center"/>
    </xf>
    <xf numFmtId="1" fontId="0" fillId="0" borderId="35"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34" xfId="0" applyBorder="1" applyAlignment="1"/>
    <xf numFmtId="1" fontId="0" fillId="0" borderId="35" xfId="0" applyNumberFormat="1" applyBorder="1" applyAlignment="1">
      <alignment horizontal="center" vertical="center"/>
    </xf>
    <xf numFmtId="9" fontId="0" fillId="0" borderId="34" xfId="0" applyNumberFormat="1" applyBorder="1" applyAlignment="1">
      <alignment horizontal="center" vertical="center" wrapText="1"/>
    </xf>
    <xf numFmtId="0" fontId="0" fillId="0" borderId="39" xfId="0" applyBorder="1" applyAlignment="1">
      <alignment horizontal="center" vertical="center" wrapText="1"/>
    </xf>
    <xf numFmtId="0" fontId="7" fillId="0" borderId="36"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4" xfId="0" applyFont="1" applyBorder="1" applyAlignment="1">
      <alignment wrapText="1"/>
    </xf>
    <xf numFmtId="9" fontId="17" fillId="0" borderId="35" xfId="5" applyFont="1" applyBorder="1" applyAlignment="1">
      <alignment horizontal="center" vertical="center"/>
    </xf>
    <xf numFmtId="0" fontId="0" fillId="0" borderId="34" xfId="0"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0" fillId="0" borderId="42" xfId="0" applyBorder="1" applyAlignment="1">
      <alignment horizontal="center" vertical="center" wrapText="1"/>
    </xf>
    <xf numFmtId="0" fontId="7" fillId="0" borderId="34" xfId="0" applyFont="1" applyBorder="1" applyAlignment="1">
      <alignment horizontal="left" vertical="center" wrapText="1"/>
    </xf>
    <xf numFmtId="9" fontId="17" fillId="0" borderId="34" xfId="5" applyNumberFormat="1" applyFont="1" applyFill="1" applyBorder="1" applyAlignment="1">
      <alignment horizontal="center" vertical="center" wrapText="1"/>
    </xf>
    <xf numFmtId="9" fontId="0" fillId="0" borderId="34" xfId="0" applyNumberFormat="1" applyFill="1" applyBorder="1" applyAlignment="1">
      <alignment horizontal="center" vertical="center" wrapText="1"/>
    </xf>
    <xf numFmtId="167" fontId="0" fillId="0" borderId="35" xfId="0" applyNumberFormat="1" applyBorder="1" applyAlignment="1">
      <alignment horizontal="center" vertical="center" wrapText="1"/>
    </xf>
    <xf numFmtId="167" fontId="0" fillId="0" borderId="36" xfId="0" applyNumberFormat="1" applyBorder="1" applyAlignment="1">
      <alignment horizontal="center" vertical="center" wrapText="1"/>
    </xf>
    <xf numFmtId="9" fontId="7" fillId="0" borderId="34" xfId="5" applyFont="1" applyFill="1" applyBorder="1" applyAlignment="1">
      <alignment horizontal="center" vertical="center" wrapText="1"/>
    </xf>
    <xf numFmtId="9" fontId="17" fillId="0" borderId="39" xfId="5" applyFont="1" applyFill="1" applyBorder="1" applyAlignment="1">
      <alignment horizontal="center" vertical="center" wrapText="1"/>
    </xf>
    <xf numFmtId="9" fontId="7" fillId="0" borderId="36" xfId="3" applyNumberFormat="1" applyFont="1" applyFill="1" applyBorder="1" applyAlignment="1">
      <alignment horizontal="center" vertical="center" wrapText="1"/>
    </xf>
    <xf numFmtId="9" fontId="17" fillId="0" borderId="36" xfId="5" applyFont="1" applyBorder="1" applyAlignment="1">
      <alignment horizontal="center" vertical="center"/>
    </xf>
    <xf numFmtId="9" fontId="7" fillId="0" borderId="39" xfId="0" applyNumberFormat="1" applyFont="1" applyFill="1" applyBorder="1" applyAlignment="1">
      <alignment horizontal="center" vertical="center" wrapText="1"/>
    </xf>
    <xf numFmtId="10" fontId="0" fillId="0" borderId="39" xfId="0" applyNumberFormat="1" applyBorder="1" applyAlignment="1">
      <alignment horizontal="center" vertical="center"/>
    </xf>
    <xf numFmtId="1" fontId="0" fillId="0" borderId="39" xfId="0" applyNumberFormat="1" applyBorder="1" applyAlignment="1">
      <alignment horizontal="center" vertical="center"/>
    </xf>
    <xf numFmtId="0" fontId="0" fillId="0" borderId="43" xfId="0" applyFill="1" applyBorder="1" applyAlignment="1">
      <alignment horizontal="left" vertical="top" wrapText="1"/>
    </xf>
    <xf numFmtId="10" fontId="0" fillId="0" borderId="35" xfId="0" applyNumberFormat="1" applyBorder="1" applyAlignment="1">
      <alignment horizontal="center" vertical="center"/>
    </xf>
    <xf numFmtId="0" fontId="0" fillId="0" borderId="40" xfId="0"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35" xfId="0" applyFill="1"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wrapText="1"/>
    </xf>
    <xf numFmtId="0" fontId="7"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0" fillId="0" borderId="44" xfId="0" applyBorder="1" applyAlignment="1">
      <alignment horizontal="center" vertical="center" wrapText="1"/>
    </xf>
    <xf numFmtId="9" fontId="0" fillId="0" borderId="45" xfId="0" applyNumberFormat="1" applyBorder="1" applyAlignment="1">
      <alignment horizontal="center" vertical="center" wrapText="1"/>
    </xf>
    <xf numFmtId="1" fontId="7" fillId="0" borderId="1" xfId="5" applyNumberFormat="1" applyFont="1" applyFill="1" applyBorder="1" applyAlignment="1">
      <alignment horizontal="center" vertical="center" wrapText="1"/>
    </xf>
    <xf numFmtId="1" fontId="7" fillId="0" borderId="2" xfId="5" applyNumberFormat="1" applyFont="1" applyFill="1" applyBorder="1" applyAlignment="1">
      <alignment horizontal="center" vertical="center" wrapText="1"/>
    </xf>
    <xf numFmtId="0" fontId="0" fillId="0" borderId="2" xfId="0" applyBorder="1" applyAlignment="1">
      <alignment horizontal="center" vertical="center" wrapText="1"/>
    </xf>
    <xf numFmtId="0" fontId="7" fillId="0" borderId="46" xfId="3" applyNumberFormat="1" applyFont="1" applyFill="1" applyBorder="1" applyAlignment="1">
      <alignment horizontal="center" vertical="center" wrapText="1"/>
    </xf>
    <xf numFmtId="1" fontId="7" fillId="0" borderId="41" xfId="3" applyNumberFormat="1" applyFont="1" applyFill="1" applyBorder="1" applyAlignment="1">
      <alignment horizontal="center" vertical="center" wrapText="1"/>
    </xf>
    <xf numFmtId="0" fontId="0" fillId="0" borderId="0" xfId="0" applyFill="1" applyBorder="1"/>
    <xf numFmtId="9" fontId="7" fillId="0" borderId="45"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7" fillId="4" borderId="34" xfId="0" applyFont="1" applyFill="1"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horizontal="center" vertical="center" wrapText="1"/>
    </xf>
    <xf numFmtId="0" fontId="7" fillId="0" borderId="34" xfId="0" applyFont="1" applyFill="1" applyBorder="1" applyAlignment="1">
      <alignment horizontal="center" vertical="center" wrapText="1"/>
    </xf>
    <xf numFmtId="0" fontId="0" fillId="0" borderId="36" xfId="0" applyFill="1" applyBorder="1" applyAlignment="1">
      <alignment horizontal="center" vertical="center"/>
    </xf>
    <xf numFmtId="9" fontId="7" fillId="0" borderId="34" xfId="0" applyNumberFormat="1" applyFont="1" applyFill="1" applyBorder="1" applyAlignment="1">
      <alignment horizontal="center" vertical="center" wrapText="1"/>
    </xf>
    <xf numFmtId="0" fontId="7" fillId="0" borderId="34" xfId="0" applyFont="1" applyFill="1" applyBorder="1" applyAlignment="1">
      <alignment horizontal="left" vertical="center" wrapText="1"/>
    </xf>
    <xf numFmtId="0" fontId="0" fillId="0" borderId="42"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7" fillId="0" borderId="46" xfId="0" applyFont="1" applyFill="1" applyBorder="1" applyAlignment="1">
      <alignment horizontal="center" vertical="center" wrapText="1"/>
    </xf>
    <xf numFmtId="9" fontId="7" fillId="0" borderId="46"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16" fillId="0" borderId="0" xfId="0" applyFont="1"/>
    <xf numFmtId="0" fontId="16" fillId="0" borderId="0" xfId="0" applyFont="1" applyFill="1"/>
    <xf numFmtId="0" fontId="25" fillId="0" borderId="0" xfId="0" applyFont="1" applyFill="1" applyBorder="1" applyAlignment="1">
      <alignment vertical="center"/>
    </xf>
    <xf numFmtId="0" fontId="16" fillId="0" borderId="0" xfId="0" applyFont="1" applyBorder="1"/>
    <xf numFmtId="0" fontId="14" fillId="0" borderId="1" xfId="1" applyFill="1" applyBorder="1" applyAlignment="1">
      <alignment wrapText="1"/>
    </xf>
    <xf numFmtId="0" fontId="26" fillId="0" borderId="0" xfId="0" applyFont="1"/>
    <xf numFmtId="0" fontId="0" fillId="5" borderId="1" xfId="0" applyFill="1" applyBorder="1" applyAlignment="1">
      <alignment wrapText="1"/>
    </xf>
    <xf numFmtId="9" fontId="13" fillId="0" borderId="47" xfId="5" applyFont="1" applyBorder="1" applyAlignment="1">
      <alignment horizontal="center" vertical="center"/>
    </xf>
    <xf numFmtId="0" fontId="0" fillId="5" borderId="1" xfId="0" applyFill="1" applyBorder="1" applyAlignment="1">
      <alignment horizontal="center" vertical="center" wrapText="1"/>
    </xf>
    <xf numFmtId="9" fontId="7" fillId="6" borderId="34" xfId="0" applyNumberFormat="1"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6" borderId="34" xfId="0" applyFill="1" applyBorder="1" applyAlignment="1">
      <alignment wrapText="1"/>
    </xf>
    <xf numFmtId="0" fontId="7" fillId="6" borderId="37" xfId="0" applyFont="1" applyFill="1" applyBorder="1" applyAlignment="1">
      <alignment horizontal="center" vertical="center" wrapText="1"/>
    </xf>
    <xf numFmtId="0" fontId="0" fillId="6" borderId="1" xfId="0" applyFill="1" applyBorder="1" applyAlignment="1">
      <alignment horizontal="center" wrapText="1"/>
    </xf>
    <xf numFmtId="0" fontId="0" fillId="6" borderId="1" xfId="0" applyFill="1" applyBorder="1" applyAlignment="1">
      <alignment horizontal="center" vertical="center" wrapText="1"/>
    </xf>
    <xf numFmtId="0" fontId="22" fillId="6" borderId="34" xfId="4" applyFont="1" applyFill="1" applyBorder="1" applyAlignment="1">
      <alignment horizontal="center" vertical="top" wrapText="1"/>
    </xf>
    <xf numFmtId="0" fontId="0" fillId="6" borderId="15" xfId="0" applyFill="1" applyBorder="1" applyAlignment="1">
      <alignment horizontal="center" vertical="center" wrapText="1"/>
    </xf>
    <xf numFmtId="0" fontId="0" fillId="6" borderId="48" xfId="0" applyFill="1" applyBorder="1" applyAlignment="1">
      <alignment horizontal="center" vertical="center" wrapText="1"/>
    </xf>
    <xf numFmtId="0" fontId="0" fillId="6" borderId="3" xfId="0" applyFill="1" applyBorder="1" applyAlignment="1">
      <alignment horizontal="center" vertical="center" wrapText="1"/>
    </xf>
    <xf numFmtId="0" fontId="22" fillId="6" borderId="34" xfId="4" applyFont="1" applyFill="1" applyBorder="1" applyAlignment="1">
      <alignment vertical="top" wrapText="1"/>
    </xf>
    <xf numFmtId="0" fontId="22" fillId="6" borderId="34" xfId="0" applyFont="1" applyFill="1" applyBorder="1" applyAlignment="1">
      <alignment horizontal="center" wrapText="1"/>
    </xf>
    <xf numFmtId="1" fontId="7" fillId="6" borderId="1" xfId="0" applyNumberFormat="1" applyFont="1" applyFill="1" applyBorder="1" applyAlignment="1">
      <alignment horizontal="center" vertical="center" wrapText="1"/>
    </xf>
    <xf numFmtId="1" fontId="7" fillId="6" borderId="1" xfId="5" applyNumberFormat="1" applyFont="1" applyFill="1" applyBorder="1" applyAlignment="1">
      <alignment horizontal="center" vertical="center" wrapText="1"/>
    </xf>
    <xf numFmtId="0" fontId="0" fillId="6" borderId="39" xfId="0" applyFill="1" applyBorder="1" applyAlignment="1">
      <alignment horizontal="center" vertical="center" wrapText="1"/>
    </xf>
    <xf numFmtId="9" fontId="0" fillId="6" borderId="1" xfId="0" applyNumberFormat="1" applyFill="1" applyBorder="1" applyAlignment="1">
      <alignment horizontal="center" vertical="center" wrapText="1"/>
    </xf>
    <xf numFmtId="0" fontId="0" fillId="6" borderId="36" xfId="0" applyFill="1" applyBorder="1" applyAlignment="1">
      <alignment horizontal="center" vertical="center" wrapText="1"/>
    </xf>
    <xf numFmtId="9" fontId="7" fillId="6" borderId="1" xfId="0" applyNumberFormat="1" applyFont="1" applyFill="1" applyBorder="1" applyAlignment="1">
      <alignment horizontal="center" vertical="center" wrapText="1"/>
    </xf>
    <xf numFmtId="0" fontId="0" fillId="6" borderId="5" xfId="0" applyFill="1" applyBorder="1" applyAlignment="1">
      <alignment horizontal="center" vertical="center" wrapText="1"/>
    </xf>
    <xf numFmtId="9" fontId="7" fillId="6" borderId="1" xfId="5" applyFont="1" applyFill="1" applyBorder="1" applyAlignment="1">
      <alignment horizontal="center" vertical="center" wrapText="1"/>
    </xf>
    <xf numFmtId="9" fontId="7" fillId="6" borderId="42" xfId="0" applyNumberFormat="1" applyFont="1" applyFill="1" applyBorder="1" applyAlignment="1">
      <alignment horizontal="center" vertical="center" wrapText="1"/>
    </xf>
    <xf numFmtId="9" fontId="7" fillId="6" borderId="46" xfId="5" applyFont="1" applyFill="1" applyBorder="1" applyAlignment="1">
      <alignment horizontal="center" vertical="center" wrapText="1"/>
    </xf>
    <xf numFmtId="0" fontId="7" fillId="6" borderId="41" xfId="0" applyFont="1" applyFill="1" applyBorder="1" applyAlignment="1">
      <alignment horizontal="center" vertical="center" wrapText="1"/>
    </xf>
    <xf numFmtId="9" fontId="7" fillId="6" borderId="6" xfId="0" applyNumberFormat="1" applyFont="1" applyFill="1" applyBorder="1" applyAlignment="1">
      <alignment horizontal="center" vertical="center" wrapText="1"/>
    </xf>
    <xf numFmtId="0" fontId="7" fillId="6" borderId="42" xfId="0" applyFont="1" applyFill="1" applyBorder="1" applyAlignment="1">
      <alignment horizontal="center" vertical="center" wrapText="1"/>
    </xf>
    <xf numFmtId="9" fontId="7" fillId="6" borderId="41" xfId="0" applyNumberFormat="1" applyFont="1" applyFill="1" applyBorder="1" applyAlignment="1">
      <alignment horizontal="center" vertical="center" wrapText="1"/>
    </xf>
    <xf numFmtId="9" fontId="7" fillId="6" borderId="40" xfId="0" applyNumberFormat="1"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36" xfId="0" applyFont="1" applyFill="1" applyBorder="1" applyAlignment="1">
      <alignment horizontal="center" vertical="center" wrapText="1"/>
    </xf>
    <xf numFmtId="9" fontId="7" fillId="6" borderId="36" xfId="0" applyNumberFormat="1" applyFont="1" applyFill="1" applyBorder="1" applyAlignment="1">
      <alignment horizontal="center" vertical="center" wrapText="1"/>
    </xf>
    <xf numFmtId="9" fontId="7" fillId="6" borderId="35" xfId="0" applyNumberFormat="1" applyFont="1" applyFill="1" applyBorder="1" applyAlignment="1">
      <alignment horizontal="center" vertical="center" wrapText="1"/>
    </xf>
    <xf numFmtId="9" fontId="7" fillId="6" borderId="39" xfId="0" applyNumberFormat="1" applyFont="1" applyFill="1" applyBorder="1" applyAlignment="1">
      <alignment horizontal="center" vertical="center" wrapText="1"/>
    </xf>
    <xf numFmtId="9" fontId="22" fillId="6" borderId="36" xfId="0" applyNumberFormat="1" applyFont="1" applyFill="1" applyBorder="1" applyAlignment="1">
      <alignment horizontal="center" wrapText="1"/>
    </xf>
    <xf numFmtId="9" fontId="7" fillId="6" borderId="38" xfId="0" applyNumberFormat="1" applyFont="1" applyFill="1" applyBorder="1" applyAlignment="1">
      <alignment horizontal="center" vertical="center" wrapText="1"/>
    </xf>
    <xf numFmtId="0" fontId="0" fillId="5" borderId="10" xfId="0" applyFill="1" applyBorder="1" applyAlignment="1">
      <alignment horizontal="center" vertical="center" wrapText="1"/>
    </xf>
    <xf numFmtId="0" fontId="0" fillId="0" borderId="0" xfId="0" applyAlignment="1">
      <alignment horizontal="center" vertical="center"/>
    </xf>
    <xf numFmtId="0" fontId="6" fillId="0" borderId="0" xfId="4" applyFont="1" applyBorder="1" applyAlignment="1">
      <alignment vertical="center" wrapText="1"/>
    </xf>
    <xf numFmtId="0" fontId="27" fillId="0" borderId="0" xfId="0" applyFont="1"/>
    <xf numFmtId="0" fontId="0" fillId="0" borderId="0" xfId="0" applyFont="1" applyAlignment="1">
      <alignment vertical="center"/>
    </xf>
    <xf numFmtId="0" fontId="16" fillId="0" borderId="0" xfId="0" applyFont="1" applyFill="1" applyAlignment="1">
      <alignment horizontal="center" vertical="center"/>
    </xf>
    <xf numFmtId="0" fontId="0" fillId="0" borderId="0" xfId="0" applyFont="1" applyFill="1"/>
    <xf numFmtId="10" fontId="16" fillId="0" borderId="0" xfId="0" applyNumberFormat="1" applyFont="1" applyFill="1" applyAlignment="1">
      <alignment horizontal="center" vertical="center"/>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9" fontId="28" fillId="0" borderId="1" xfId="0" applyNumberFormat="1" applyFont="1" applyFill="1" applyBorder="1" applyAlignment="1">
      <alignment horizontal="center" vertical="center"/>
    </xf>
    <xf numFmtId="9"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readingOrder="1"/>
    </xf>
    <xf numFmtId="9" fontId="28" fillId="0" borderId="1" xfId="6" applyFont="1" applyFill="1" applyBorder="1" applyAlignment="1">
      <alignment horizontal="center" vertical="center" wrapText="1" readingOrder="1"/>
    </xf>
    <xf numFmtId="9" fontId="28" fillId="0" borderId="1" xfId="6" applyFont="1" applyFill="1" applyBorder="1" applyAlignment="1">
      <alignment horizontal="center" vertical="center" wrapText="1"/>
    </xf>
    <xf numFmtId="0" fontId="10" fillId="0" borderId="7" xfId="4" applyFont="1" applyBorder="1" applyAlignment="1">
      <alignment horizontal="center" wrapText="1"/>
    </xf>
    <xf numFmtId="0" fontId="0" fillId="0" borderId="0" xfId="0" applyAlignment="1">
      <alignment vertical="center" textRotation="90"/>
    </xf>
    <xf numFmtId="0" fontId="0" fillId="0" borderId="0" xfId="0" applyAlignment="1">
      <alignment horizontal="justify" vertical="center"/>
    </xf>
    <xf numFmtId="0" fontId="34" fillId="0" borderId="0" xfId="0" applyFont="1" applyFill="1" applyAlignment="1">
      <alignment horizontal="center" vertical="center"/>
    </xf>
    <xf numFmtId="0" fontId="33" fillId="0" borderId="28" xfId="4" applyFont="1" applyBorder="1" applyAlignment="1">
      <alignment horizontal="center" vertical="center" wrapText="1"/>
    </xf>
    <xf numFmtId="0" fontId="33" fillId="0" borderId="0" xfId="4" applyFont="1" applyBorder="1" applyAlignment="1">
      <alignment horizontal="left" wrapText="1"/>
    </xf>
    <xf numFmtId="0" fontId="33" fillId="0" borderId="0" xfId="4" applyFont="1" applyBorder="1" applyAlignment="1">
      <alignment horizontal="center" vertical="center" wrapText="1"/>
    </xf>
    <xf numFmtId="1" fontId="33" fillId="0" borderId="0" xfId="4" applyNumberFormat="1" applyFont="1" applyBorder="1" applyAlignment="1">
      <alignment horizontal="center" vertical="center" wrapText="1"/>
    </xf>
    <xf numFmtId="0" fontId="33" fillId="0" borderId="0" xfId="4" applyFont="1" applyBorder="1" applyAlignment="1">
      <alignment horizontal="center" wrapText="1"/>
    </xf>
    <xf numFmtId="0" fontId="35" fillId="7" borderId="1" xfId="4" applyFont="1" applyFill="1" applyBorder="1" applyAlignment="1">
      <alignment horizontal="center" vertical="center" wrapText="1"/>
    </xf>
    <xf numFmtId="0" fontId="35" fillId="7" borderId="1" xfId="4" applyFont="1" applyFill="1" applyBorder="1" applyAlignment="1">
      <alignment vertical="center" wrapText="1"/>
    </xf>
    <xf numFmtId="0" fontId="35" fillId="8" borderId="1" xfId="4" applyFont="1" applyFill="1" applyBorder="1" applyAlignment="1">
      <alignment horizontal="center"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0" xfId="0" applyFont="1" applyAlignment="1">
      <alignment horizontal="justify" vertical="center" textRotation="90"/>
    </xf>
    <xf numFmtId="0" fontId="0" fillId="0" borderId="0" xfId="0" applyFont="1" applyAlignment="1">
      <alignment textRotation="90"/>
    </xf>
    <xf numFmtId="0" fontId="33" fillId="0" borderId="28" xfId="4" applyFont="1" applyBorder="1" applyAlignment="1">
      <alignment horizontal="center" vertical="center" textRotation="90" wrapText="1"/>
    </xf>
    <xf numFmtId="0" fontId="33" fillId="0" borderId="32" xfId="4" applyFont="1" applyBorder="1" applyAlignment="1">
      <alignment horizontal="left" textRotation="90" wrapText="1"/>
    </xf>
    <xf numFmtId="0" fontId="0" fillId="0" borderId="0" xfId="0" applyAlignment="1">
      <alignment textRotation="90"/>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9" fontId="29" fillId="0" borderId="1" xfId="6" applyFont="1" applyFill="1" applyBorder="1" applyAlignment="1">
      <alignment horizontal="center" vertical="center" wrapText="1"/>
    </xf>
    <xf numFmtId="1" fontId="29" fillId="0" borderId="1" xfId="0" applyNumberFormat="1" applyFont="1" applyFill="1" applyBorder="1" applyAlignment="1">
      <alignment horizontal="center" vertical="center" wrapText="1"/>
    </xf>
    <xf numFmtId="1" fontId="28" fillId="0" borderId="1" xfId="0" applyNumberFormat="1" applyFont="1" applyFill="1" applyBorder="1" applyAlignment="1">
      <alignment horizontal="center" vertical="center" wrapText="1"/>
    </xf>
    <xf numFmtId="0" fontId="37" fillId="0" borderId="1" xfId="0" applyFont="1" applyFill="1" applyBorder="1" applyAlignment="1">
      <alignment vertical="center" wrapText="1"/>
    </xf>
    <xf numFmtId="0" fontId="27" fillId="0" borderId="0" xfId="0" applyFont="1" applyFill="1"/>
    <xf numFmtId="0" fontId="38" fillId="0" borderId="1" xfId="0" applyFont="1" applyFill="1" applyBorder="1" applyAlignment="1">
      <alignment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10" fontId="29"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pplyProtection="1">
      <alignment horizontal="center" vertical="center" wrapText="1"/>
    </xf>
    <xf numFmtId="0" fontId="29" fillId="0" borderId="1" xfId="0" applyFont="1" applyFill="1" applyBorder="1" applyAlignment="1">
      <alignment vertical="center" wrapText="1"/>
    </xf>
    <xf numFmtId="9" fontId="27" fillId="0" borderId="0" xfId="5" applyFont="1" applyFill="1"/>
    <xf numFmtId="0" fontId="29" fillId="0" borderId="1" xfId="0" applyFont="1" applyFill="1" applyBorder="1" applyAlignment="1">
      <alignment horizontal="center" vertical="center"/>
    </xf>
    <xf numFmtId="0" fontId="29" fillId="0" borderId="1" xfId="0" applyFont="1" applyFill="1" applyBorder="1" applyAlignment="1">
      <alignment wrapText="1"/>
    </xf>
    <xf numFmtId="0" fontId="29" fillId="0" borderId="1" xfId="0" applyFont="1" applyFill="1" applyBorder="1" applyAlignment="1" applyProtection="1">
      <alignment horizontal="center" vertical="center" wrapText="1"/>
    </xf>
    <xf numFmtId="9" fontId="27" fillId="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9" fontId="27" fillId="0" borderId="1" xfId="0" applyNumberFormat="1" applyFont="1" applyFill="1" applyBorder="1" applyAlignment="1">
      <alignment horizontal="center" vertical="center"/>
    </xf>
    <xf numFmtId="9" fontId="27" fillId="0" borderId="1" xfId="6" applyFont="1" applyFill="1" applyBorder="1" applyAlignment="1">
      <alignment horizontal="center" vertical="center"/>
    </xf>
    <xf numFmtId="0" fontId="27" fillId="0" borderId="1" xfId="0" applyFont="1" applyFill="1" applyBorder="1" applyAlignment="1">
      <alignment horizontal="center" vertical="center"/>
    </xf>
    <xf numFmtId="9" fontId="35" fillId="0" borderId="1" xfId="0" applyNumberFormat="1" applyFont="1" applyFill="1" applyBorder="1" applyAlignment="1">
      <alignment horizontal="center" vertical="center" wrapText="1"/>
    </xf>
    <xf numFmtId="166"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9" fontId="35" fillId="0" borderId="1" xfId="6" applyFont="1" applyFill="1" applyBorder="1" applyAlignment="1">
      <alignment horizontal="center" vertical="center" wrapText="1"/>
    </xf>
    <xf numFmtId="1" fontId="35"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9" fontId="40" fillId="0" borderId="1" xfId="0" applyNumberFormat="1" applyFont="1" applyFill="1" applyBorder="1" applyAlignment="1">
      <alignment horizontal="center" vertical="center" wrapText="1"/>
    </xf>
    <xf numFmtId="9" fontId="36" fillId="0" borderId="1" xfId="6" applyFont="1" applyFill="1" applyBorder="1" applyAlignment="1">
      <alignment horizontal="center" vertical="center"/>
    </xf>
    <xf numFmtId="9" fontId="40" fillId="0" borderId="1" xfId="0" applyNumberFormat="1" applyFont="1" applyFill="1" applyBorder="1" applyAlignment="1">
      <alignment horizontal="center" vertical="center"/>
    </xf>
    <xf numFmtId="9" fontId="40" fillId="0" borderId="1" xfId="6" applyFont="1" applyFill="1" applyBorder="1" applyAlignment="1">
      <alignment horizontal="center" vertical="center" wrapText="1"/>
    </xf>
    <xf numFmtId="9" fontId="36" fillId="0" borderId="1" xfId="0" applyNumberFormat="1" applyFont="1" applyFill="1" applyBorder="1" applyAlignment="1">
      <alignment horizontal="center" vertical="center"/>
    </xf>
    <xf numFmtId="9" fontId="41"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42" fillId="0" borderId="0" xfId="0" applyFont="1"/>
    <xf numFmtId="0" fontId="19"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readingOrder="1"/>
    </xf>
    <xf numFmtId="0" fontId="33" fillId="0" borderId="0" xfId="4" applyFont="1" applyBorder="1" applyAlignment="1">
      <alignment horizontal="justify" vertical="center" wrapText="1"/>
    </xf>
    <xf numFmtId="0" fontId="29" fillId="0" borderId="1" xfId="0" applyFont="1" applyFill="1" applyBorder="1" applyAlignment="1">
      <alignment horizontal="justify" vertical="center" wrapText="1"/>
    </xf>
    <xf numFmtId="9" fontId="29" fillId="0" borderId="1" xfId="0" applyNumberFormat="1" applyFont="1" applyFill="1" applyBorder="1" applyAlignment="1">
      <alignment horizontal="justify" vertical="center" wrapText="1"/>
    </xf>
    <xf numFmtId="0" fontId="27" fillId="0" borderId="1" xfId="0" applyFont="1" applyFill="1" applyBorder="1" applyAlignment="1">
      <alignment horizontal="justify" vertical="center" wrapText="1"/>
    </xf>
    <xf numFmtId="0" fontId="27" fillId="0" borderId="1" xfId="0" applyFont="1" applyFill="1" applyBorder="1" applyAlignment="1" applyProtection="1">
      <alignment horizontal="justify" vertical="center" wrapText="1"/>
    </xf>
    <xf numFmtId="0" fontId="29" fillId="0" borderId="1" xfId="4" applyFont="1" applyFill="1" applyBorder="1" applyAlignment="1">
      <alignment horizontal="justify" vertical="center" wrapText="1"/>
    </xf>
    <xf numFmtId="0" fontId="28" fillId="0" borderId="1" xfId="0" applyFont="1" applyFill="1" applyBorder="1" applyAlignment="1">
      <alignment horizontal="justify" vertical="center" wrapText="1"/>
    </xf>
    <xf numFmtId="9" fontId="45" fillId="0" borderId="1" xfId="0" applyNumberFormat="1" applyFont="1" applyFill="1" applyBorder="1" applyAlignment="1">
      <alignment horizontal="center" vertical="center" wrapText="1"/>
    </xf>
    <xf numFmtId="0" fontId="7" fillId="0" borderId="0" xfId="4" applyFont="1" applyBorder="1" applyAlignment="1">
      <alignment vertical="center" wrapText="1"/>
    </xf>
    <xf numFmtId="10" fontId="35" fillId="0" borderId="1" xfId="0" applyNumberFormat="1" applyFont="1" applyFill="1" applyBorder="1" applyAlignment="1">
      <alignment horizontal="center" vertical="center" wrapText="1"/>
    </xf>
    <xf numFmtId="0" fontId="46" fillId="0" borderId="0" xfId="0" applyFont="1"/>
    <xf numFmtId="0" fontId="47" fillId="0" borderId="0" xfId="4" applyFont="1" applyBorder="1" applyAlignment="1">
      <alignment horizontal="center" wrapText="1"/>
    </xf>
    <xf numFmtId="9" fontId="48" fillId="0" borderId="1" xfId="0" applyNumberFormat="1" applyFont="1" applyFill="1" applyBorder="1" applyAlignment="1">
      <alignment horizontal="center" vertical="center" wrapText="1"/>
    </xf>
    <xf numFmtId="9" fontId="49" fillId="0" borderId="1" xfId="0" applyNumberFormat="1" applyFont="1" applyFill="1" applyBorder="1" applyAlignment="1">
      <alignment horizontal="center" vertical="center" wrapText="1"/>
    </xf>
    <xf numFmtId="9" fontId="46"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9" fontId="48" fillId="0" borderId="1" xfId="6" applyFont="1" applyFill="1" applyBorder="1" applyAlignment="1">
      <alignment horizontal="center" vertical="center" wrapText="1"/>
    </xf>
    <xf numFmtId="1"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xf>
    <xf numFmtId="9" fontId="50" fillId="0" borderId="1" xfId="0" applyNumberFormat="1" applyFont="1" applyFill="1" applyBorder="1" applyAlignment="1">
      <alignment horizontal="center" vertical="center" wrapText="1"/>
    </xf>
    <xf numFmtId="9" fontId="46" fillId="0" borderId="1" xfId="6" applyFont="1" applyFill="1" applyBorder="1" applyAlignment="1">
      <alignment horizontal="center" vertical="center"/>
    </xf>
    <xf numFmtId="9" fontId="50" fillId="0" borderId="1" xfId="0" applyNumberFormat="1" applyFont="1" applyFill="1" applyBorder="1" applyAlignment="1">
      <alignment horizontal="center" vertical="center"/>
    </xf>
    <xf numFmtId="9" fontId="50" fillId="0" borderId="1" xfId="6" applyFont="1" applyFill="1" applyBorder="1" applyAlignment="1">
      <alignment horizontal="center" vertical="center" wrapText="1"/>
    </xf>
    <xf numFmtId="9" fontId="46" fillId="0" borderId="1" xfId="0" applyNumberFormat="1" applyFont="1" applyFill="1" applyBorder="1" applyAlignment="1">
      <alignment horizontal="center" vertical="center"/>
    </xf>
    <xf numFmtId="0" fontId="27" fillId="0" borderId="0" xfId="0" applyFont="1" applyAlignment="1">
      <alignment horizontal="justify" vertical="center"/>
    </xf>
    <xf numFmtId="167" fontId="48" fillId="0" borderId="1" xfId="0" applyNumberFormat="1" applyFont="1" applyFill="1" applyBorder="1" applyAlignment="1">
      <alignment horizontal="center" vertical="center" wrapText="1"/>
    </xf>
    <xf numFmtId="167" fontId="35" fillId="0" borderId="1" xfId="0" applyNumberFormat="1" applyFont="1" applyFill="1" applyBorder="1" applyAlignment="1">
      <alignment horizontal="center" vertical="center" wrapText="1"/>
    </xf>
    <xf numFmtId="0" fontId="8" fillId="0" borderId="0" xfId="4" applyFont="1" applyFill="1" applyBorder="1" applyAlignment="1">
      <alignment horizontal="center" wrapText="1"/>
    </xf>
    <xf numFmtId="167" fontId="29" fillId="0" borderId="1" xfId="0" applyNumberFormat="1" applyFont="1" applyFill="1" applyBorder="1" applyAlignment="1">
      <alignment horizontal="center" vertical="center" wrapText="1"/>
    </xf>
    <xf numFmtId="1" fontId="29" fillId="0" borderId="1" xfId="0" applyNumberFormat="1"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9" fontId="29" fillId="0" borderId="1" xfId="5"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0" fillId="0" borderId="36" xfId="0" applyFill="1" applyBorder="1" applyAlignment="1">
      <alignment horizontal="center" vertical="center" wrapText="1"/>
    </xf>
    <xf numFmtId="1" fontId="7" fillId="0" borderId="35" xfId="0" applyNumberFormat="1"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3" xfId="0" applyFill="1" applyBorder="1" applyAlignment="1">
      <alignment horizontal="center" wrapText="1"/>
    </xf>
    <xf numFmtId="0" fontId="0" fillId="5" borderId="3" xfId="0" applyFill="1" applyBorder="1" applyAlignment="1">
      <alignment horizontal="center" vertical="center" wrapText="1"/>
    </xf>
    <xf numFmtId="0" fontId="0" fillId="0" borderId="35" xfId="0" applyFill="1"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7" fillId="0" borderId="41"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1" fontId="0" fillId="0" borderId="35" xfId="0" applyNumberFormat="1" applyFill="1" applyBorder="1" applyAlignment="1">
      <alignment horizontal="center" vertical="center"/>
    </xf>
    <xf numFmtId="1" fontId="0" fillId="0" borderId="36" xfId="0" applyNumberFormat="1" applyFill="1" applyBorder="1" applyAlignment="1">
      <alignment horizontal="center" vertical="center"/>
    </xf>
    <xf numFmtId="9" fontId="7" fillId="0" borderId="35" xfId="5" applyFont="1" applyFill="1" applyBorder="1" applyAlignment="1">
      <alignment horizontal="center" vertical="center" wrapText="1"/>
    </xf>
    <xf numFmtId="0" fontId="0" fillId="0" borderId="40" xfId="0" applyBorder="1" applyAlignment="1">
      <alignment horizontal="center" vertical="center" wrapText="1"/>
    </xf>
    <xf numFmtId="0" fontId="0" fillId="5" borderId="10" xfId="0" applyFill="1" applyBorder="1" applyAlignment="1">
      <alignment horizontal="center" vertical="center" wrapText="1"/>
    </xf>
    <xf numFmtId="0" fontId="7" fillId="6" borderId="35" xfId="0" applyFont="1" applyFill="1" applyBorder="1" applyAlignment="1">
      <alignment horizontal="center" vertical="center" wrapText="1"/>
    </xf>
    <xf numFmtId="0" fontId="0" fillId="6" borderId="36" xfId="0" applyFill="1" applyBorder="1" applyAlignment="1">
      <alignment horizontal="center" vertical="center" wrapText="1"/>
    </xf>
    <xf numFmtId="9" fontId="7" fillId="0" borderId="35" xfId="0" applyNumberFormat="1" applyFont="1" applyFill="1" applyBorder="1" applyAlignment="1">
      <alignment horizontal="center" vertical="center" wrapText="1"/>
    </xf>
    <xf numFmtId="9" fontId="7" fillId="6" borderId="5"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9" fontId="7" fillId="0" borderId="34" xfId="0" applyNumberFormat="1" applyFont="1" applyFill="1" applyBorder="1" applyAlignment="1">
      <alignment horizontal="center" vertical="center" wrapText="1"/>
    </xf>
    <xf numFmtId="0" fontId="7"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9" fontId="0" fillId="0" borderId="35" xfId="0" applyNumberFormat="1" applyFill="1" applyBorder="1" applyAlignment="1">
      <alignment horizontal="center" vertical="center"/>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9" fontId="7" fillId="0" borderId="36" xfId="0" applyNumberFormat="1" applyFont="1" applyFill="1" applyBorder="1" applyAlignment="1">
      <alignment horizontal="center" vertical="center" wrapText="1"/>
    </xf>
    <xf numFmtId="0" fontId="0" fillId="5" borderId="5" xfId="0" applyFill="1" applyBorder="1" applyAlignment="1">
      <alignment vertical="center" wrapText="1"/>
    </xf>
    <xf numFmtId="0" fontId="0" fillId="5" borderId="10" xfId="0" applyFill="1" applyBorder="1" applyAlignment="1">
      <alignment vertical="center" wrapText="1"/>
    </xf>
    <xf numFmtId="0" fontId="0" fillId="5" borderId="3" xfId="0" applyFill="1" applyBorder="1" applyAlignment="1">
      <alignment vertical="center" wrapText="1"/>
    </xf>
    <xf numFmtId="9" fontId="17" fillId="0" borderId="35" xfId="5" applyFont="1" applyBorder="1" applyAlignment="1">
      <alignment horizontal="center" vertical="center"/>
    </xf>
    <xf numFmtId="0" fontId="0" fillId="0" borderId="39" xfId="0" applyBorder="1" applyAlignment="1">
      <alignment horizontal="center" vertical="center" wrapText="1"/>
    </xf>
    <xf numFmtId="0" fontId="7" fillId="0" borderId="39"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0" xfId="0" applyFont="1" applyFill="1" applyBorder="1" applyAlignment="1">
      <alignment horizontal="center" vertical="center" wrapText="1"/>
    </xf>
    <xf numFmtId="9" fontId="0" fillId="0" borderId="39" xfId="0" applyNumberFormat="1" applyFill="1" applyBorder="1" applyAlignment="1">
      <alignment horizontal="center" vertical="center"/>
    </xf>
    <xf numFmtId="0" fontId="0" fillId="0" borderId="39" xfId="0" applyFill="1" applyBorder="1" applyAlignment="1">
      <alignment horizontal="center" vertical="center"/>
    </xf>
    <xf numFmtId="0" fontId="0" fillId="0" borderId="36" xfId="0" applyBorder="1" applyAlignment="1"/>
    <xf numFmtId="0" fontId="0" fillId="0" borderId="36" xfId="0" applyFill="1" applyBorder="1" applyAlignment="1">
      <alignment horizontal="center" vertical="center"/>
    </xf>
    <xf numFmtId="0" fontId="0" fillId="0" borderId="39" xfId="0" applyBorder="1" applyAlignment="1"/>
    <xf numFmtId="10" fontId="0" fillId="0" borderId="35" xfId="0" applyNumberFormat="1" applyFill="1" applyBorder="1" applyAlignment="1">
      <alignment horizontal="center" vertical="center"/>
    </xf>
    <xf numFmtId="1" fontId="0" fillId="0" borderId="36" xfId="0" applyNumberFormat="1" applyBorder="1" applyAlignment="1">
      <alignment horizontal="center" vertical="center"/>
    </xf>
    <xf numFmtId="166" fontId="0" fillId="0" borderId="35" xfId="0" applyNumberFormat="1" applyFill="1" applyBorder="1" applyAlignment="1">
      <alignment horizontal="center" vertical="center"/>
    </xf>
    <xf numFmtId="0" fontId="0" fillId="0" borderId="44" xfId="0" applyFill="1" applyBorder="1" applyAlignment="1"/>
    <xf numFmtId="0" fontId="0" fillId="0" borderId="44" xfId="0" applyBorder="1" applyAlignment="1"/>
    <xf numFmtId="0" fontId="0" fillId="5" borderId="1" xfId="0" applyFill="1" applyBorder="1" applyAlignment="1">
      <alignment horizontal="center" vertical="center" wrapText="1"/>
    </xf>
    <xf numFmtId="9" fontId="17" fillId="0" borderId="35" xfId="0" applyNumberFormat="1" applyFont="1" applyBorder="1" applyAlignment="1">
      <alignment horizontal="center" vertical="center" wrapText="1"/>
    </xf>
    <xf numFmtId="9" fontId="7" fillId="0" borderId="41" xfId="0" applyNumberFormat="1" applyFont="1" applyFill="1" applyBorder="1" applyAlignment="1">
      <alignment horizontal="center" vertical="center" wrapText="1"/>
    </xf>
    <xf numFmtId="2" fontId="0" fillId="0" borderId="35" xfId="0" applyNumberFormat="1" applyFill="1" applyBorder="1" applyAlignment="1">
      <alignment horizontal="center" vertical="center"/>
    </xf>
    <xf numFmtId="1" fontId="0" fillId="0" borderId="39" xfId="0" applyNumberFormat="1" applyBorder="1" applyAlignment="1">
      <alignment horizontal="center" vertical="center"/>
    </xf>
    <xf numFmtId="9" fontId="17" fillId="0" borderId="35" xfId="5" applyFont="1" applyFill="1" applyBorder="1" applyAlignment="1">
      <alignment horizontal="center" vertical="center"/>
    </xf>
    <xf numFmtId="9" fontId="17" fillId="0" borderId="35" xfId="5" applyFont="1" applyFill="1" applyBorder="1" applyAlignment="1">
      <alignment horizontal="center" vertical="center" wrapText="1"/>
    </xf>
    <xf numFmtId="10" fontId="7" fillId="0" borderId="35" xfId="5" applyNumberFormat="1" applyFont="1" applyFill="1" applyBorder="1" applyAlignment="1">
      <alignment horizontal="center" vertical="center" wrapText="1"/>
    </xf>
    <xf numFmtId="10" fontId="0" fillId="0" borderId="39" xfId="0" applyNumberFormat="1" applyBorder="1" applyAlignment="1">
      <alignment horizontal="center" vertical="center"/>
    </xf>
    <xf numFmtId="10" fontId="0" fillId="0" borderId="36" xfId="0" applyNumberFormat="1" applyBorder="1" applyAlignment="1">
      <alignment horizontal="center" vertical="center"/>
    </xf>
    <xf numFmtId="1" fontId="7" fillId="0" borderId="35" xfId="5" applyNumberFormat="1" applyFont="1" applyFill="1" applyBorder="1" applyAlignment="1">
      <alignment horizontal="center" vertical="center" wrapText="1"/>
    </xf>
    <xf numFmtId="1" fontId="0" fillId="0" borderId="39" xfId="0" applyNumberFormat="1" applyBorder="1" applyAlignment="1"/>
    <xf numFmtId="1" fontId="0" fillId="0" borderId="36" xfId="0" applyNumberFormat="1" applyBorder="1" applyAlignment="1"/>
    <xf numFmtId="9" fontId="0" fillId="0" borderId="36" xfId="0" applyNumberFormat="1" applyBorder="1" applyAlignment="1"/>
    <xf numFmtId="9" fontId="17" fillId="0" borderId="39" xfId="5" applyFont="1" applyBorder="1" applyAlignment="1">
      <alignment horizontal="center" vertical="center"/>
    </xf>
    <xf numFmtId="9" fontId="17" fillId="0" borderId="36" xfId="5" applyFont="1" applyBorder="1" applyAlignment="1">
      <alignment horizontal="center" vertical="center"/>
    </xf>
    <xf numFmtId="9" fontId="7" fillId="0" borderId="39" xfId="0" applyNumberFormat="1" applyFont="1" applyFill="1" applyBorder="1" applyAlignment="1">
      <alignment horizontal="center" vertical="center" wrapText="1"/>
    </xf>
    <xf numFmtId="9" fontId="0" fillId="0" borderId="36" xfId="0" applyNumberFormat="1" applyBorder="1" applyAlignment="1">
      <alignment vertical="center" wrapText="1"/>
    </xf>
    <xf numFmtId="10" fontId="0" fillId="0" borderId="39" xfId="0" applyNumberFormat="1" applyFill="1" applyBorder="1" applyAlignment="1">
      <alignment horizontal="center" vertical="center"/>
    </xf>
    <xf numFmtId="10" fontId="0" fillId="0" borderId="36" xfId="0" applyNumberFormat="1" applyFill="1" applyBorder="1" applyAlignment="1">
      <alignment horizontal="center" vertical="center"/>
    </xf>
    <xf numFmtId="0" fontId="7" fillId="6" borderId="34"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164" fontId="7" fillId="0" borderId="34" xfId="3" applyFont="1" applyFill="1" applyBorder="1" applyAlignment="1">
      <alignment horizontal="center" vertical="center" wrapText="1"/>
    </xf>
    <xf numFmtId="164" fontId="7" fillId="0" borderId="35" xfId="0" applyNumberFormat="1" applyFont="1" applyFill="1" applyBorder="1" applyAlignment="1">
      <alignment horizontal="center" vertical="center" wrapText="1"/>
    </xf>
    <xf numFmtId="164" fontId="7" fillId="0" borderId="39" xfId="0" applyNumberFormat="1" applyFont="1" applyFill="1" applyBorder="1" applyAlignment="1">
      <alignment horizontal="center" vertical="center" wrapText="1"/>
    </xf>
    <xf numFmtId="1" fontId="7" fillId="0" borderId="34" xfId="0" applyNumberFormat="1" applyFont="1" applyFill="1" applyBorder="1" applyAlignment="1">
      <alignment horizontal="center" vertical="center" wrapText="1"/>
    </xf>
    <xf numFmtId="9" fontId="0" fillId="0" borderId="35" xfId="0" applyNumberFormat="1" applyFill="1" applyBorder="1" applyAlignment="1">
      <alignment horizontal="center" vertical="center" wrapText="1"/>
    </xf>
    <xf numFmtId="0" fontId="7" fillId="6" borderId="35" xfId="4" applyFont="1" applyFill="1" applyBorder="1" applyAlignment="1">
      <alignment horizontal="center" vertical="center" wrapText="1"/>
    </xf>
    <xf numFmtId="0" fontId="7" fillId="0" borderId="34" xfId="0" applyFont="1" applyFill="1" applyBorder="1" applyAlignment="1">
      <alignment horizontal="left" vertical="center" wrapText="1"/>
    </xf>
    <xf numFmtId="9" fontId="7" fillId="6" borderId="34" xfId="0" applyNumberFormat="1"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0" fillId="0" borderId="35" xfId="0" applyFill="1" applyBorder="1" applyAlignment="1">
      <alignment wrapText="1"/>
    </xf>
    <xf numFmtId="0" fontId="0" fillId="0" borderId="42" xfId="0" applyFill="1" applyBorder="1" applyAlignment="1">
      <alignment horizontal="center" vertical="center" wrapText="1"/>
    </xf>
    <xf numFmtId="0" fontId="0" fillId="0" borderId="34" xfId="0" applyFill="1" applyBorder="1" applyAlignment="1">
      <alignment wrapText="1"/>
    </xf>
    <xf numFmtId="168" fontId="7" fillId="0" borderId="34" xfId="2" applyNumberFormat="1" applyFont="1" applyFill="1" applyBorder="1" applyAlignment="1">
      <alignment horizontal="center" vertical="center" wrapText="1"/>
    </xf>
    <xf numFmtId="164" fontId="7" fillId="0" borderId="34" xfId="3" applyFont="1" applyFill="1" applyBorder="1" applyAlignment="1">
      <alignment vertical="center" wrapText="1"/>
    </xf>
    <xf numFmtId="0" fontId="6" fillId="0" borderId="1" xfId="4" applyFont="1" applyFill="1" applyBorder="1" applyAlignment="1">
      <alignment horizontal="left" vertical="center" wrapText="1"/>
    </xf>
    <xf numFmtId="0" fontId="6" fillId="0" borderId="2" xfId="4" applyFont="1" applyFill="1" applyBorder="1" applyAlignment="1">
      <alignment horizontal="left" vertical="center" wrapText="1"/>
    </xf>
    <xf numFmtId="0" fontId="6" fillId="0" borderId="7" xfId="4" applyFont="1" applyFill="1" applyBorder="1" applyAlignment="1">
      <alignment horizontal="left" vertical="center" wrapText="1"/>
    </xf>
    <xf numFmtId="0" fontId="6" fillId="0" borderId="17" xfId="4" applyFont="1" applyFill="1" applyBorder="1" applyAlignment="1">
      <alignment horizontal="center" vertical="center" wrapText="1"/>
    </xf>
    <xf numFmtId="0" fontId="6" fillId="0" borderId="15"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8" xfId="4" applyFont="1" applyFill="1" applyBorder="1" applyAlignment="1">
      <alignment horizontal="center" vertical="center" wrapText="1"/>
    </xf>
    <xf numFmtId="0" fontId="6" fillId="0" borderId="19"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6" fillId="0" borderId="7"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24" fillId="9" borderId="20"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21" xfId="0" applyFont="1" applyFill="1" applyBorder="1" applyAlignment="1">
      <alignment horizontal="center" vertical="center"/>
    </xf>
    <xf numFmtId="0" fontId="3" fillId="10" borderId="52" xfId="4" applyFont="1" applyFill="1" applyBorder="1" applyAlignment="1">
      <alignment horizontal="center" vertical="center" wrapText="1"/>
    </xf>
    <xf numFmtId="0" fontId="3" fillId="10" borderId="53" xfId="4" applyFont="1" applyFill="1" applyBorder="1" applyAlignment="1">
      <alignment horizontal="center" vertical="center" wrapText="1"/>
    </xf>
    <xf numFmtId="0" fontId="3" fillId="10" borderId="33" xfId="4" applyFont="1" applyFill="1" applyBorder="1" applyAlignment="1">
      <alignment horizontal="center" vertical="center" wrapText="1"/>
    </xf>
    <xf numFmtId="0" fontId="3" fillId="10" borderId="54" xfId="4" applyFont="1" applyFill="1" applyBorder="1" applyAlignment="1">
      <alignment horizontal="center" vertical="center" wrapText="1"/>
    </xf>
    <xf numFmtId="0" fontId="3" fillId="10" borderId="55" xfId="4" applyFont="1" applyFill="1" applyBorder="1" applyAlignment="1">
      <alignment horizontal="center" vertical="center" wrapText="1"/>
    </xf>
    <xf numFmtId="0" fontId="3" fillId="10" borderId="56" xfId="4" applyFont="1" applyFill="1" applyBorder="1" applyAlignment="1">
      <alignment horizontal="center" vertical="center" wrapText="1"/>
    </xf>
    <xf numFmtId="0" fontId="3" fillId="8" borderId="52" xfId="4" applyFont="1" applyFill="1" applyBorder="1" applyAlignment="1">
      <alignment horizontal="center" vertical="center" wrapText="1"/>
    </xf>
    <xf numFmtId="0" fontId="3" fillId="8" borderId="53" xfId="4" applyFont="1" applyFill="1" applyBorder="1" applyAlignment="1">
      <alignment horizontal="center" vertical="center" wrapText="1"/>
    </xf>
    <xf numFmtId="0" fontId="3" fillId="8" borderId="33" xfId="4" applyFont="1" applyFill="1" applyBorder="1" applyAlignment="1">
      <alignment horizontal="center" vertical="center" wrapText="1"/>
    </xf>
    <xf numFmtId="0" fontId="3" fillId="10" borderId="3" xfId="4" applyFont="1" applyFill="1" applyBorder="1" applyAlignment="1">
      <alignment horizontal="center" vertical="center" wrapText="1"/>
    </xf>
    <xf numFmtId="0" fontId="3" fillId="10" borderId="1" xfId="4" applyFont="1" applyFill="1" applyBorder="1" applyAlignment="1">
      <alignment horizontal="center" vertical="center" wrapText="1"/>
    </xf>
    <xf numFmtId="0" fontId="3" fillId="10" borderId="5" xfId="4" applyFont="1" applyFill="1" applyBorder="1" applyAlignment="1">
      <alignment horizontal="center" vertical="center" wrapText="1"/>
    </xf>
    <xf numFmtId="0" fontId="3" fillId="0" borderId="33" xfId="4" applyFont="1" applyFill="1" applyBorder="1" applyAlignment="1">
      <alignment horizontal="center" vertical="center" wrapText="1"/>
    </xf>
    <xf numFmtId="0" fontId="3" fillId="0" borderId="57" xfId="4" applyFont="1" applyFill="1" applyBorder="1" applyAlignment="1">
      <alignment horizontal="center" vertical="center" wrapText="1"/>
    </xf>
    <xf numFmtId="0" fontId="3" fillId="0" borderId="52" xfId="4" applyFont="1" applyFill="1" applyBorder="1" applyAlignment="1">
      <alignment horizontal="center" vertical="center" wrapText="1"/>
    </xf>
    <xf numFmtId="0" fontId="3" fillId="0" borderId="53" xfId="4" applyFont="1" applyFill="1" applyBorder="1" applyAlignment="1">
      <alignment horizontal="center" vertical="center" wrapText="1"/>
    </xf>
    <xf numFmtId="0" fontId="3" fillId="0" borderId="53" xfId="4" applyFont="1" applyBorder="1" applyAlignment="1">
      <alignment horizontal="center" vertical="center" wrapText="1"/>
    </xf>
    <xf numFmtId="0" fontId="3" fillId="6" borderId="52" xfId="4" applyFont="1" applyFill="1" applyBorder="1" applyAlignment="1">
      <alignment horizontal="center" vertical="center" wrapText="1"/>
    </xf>
    <xf numFmtId="0" fontId="3" fillId="6" borderId="53" xfId="4" applyFont="1" applyFill="1" applyBorder="1" applyAlignment="1">
      <alignment horizontal="center" vertical="center" wrapText="1"/>
    </xf>
    <xf numFmtId="0" fontId="3" fillId="6" borderId="33" xfId="4" applyFont="1" applyFill="1" applyBorder="1" applyAlignment="1">
      <alignment horizontal="center" vertical="center" wrapText="1"/>
    </xf>
    <xf numFmtId="0" fontId="3" fillId="0" borderId="56" xfId="4" applyFont="1" applyFill="1" applyBorder="1" applyAlignment="1">
      <alignment horizontal="center" vertical="center" wrapText="1"/>
    </xf>
    <xf numFmtId="0" fontId="3" fillId="0" borderId="58" xfId="4" applyFont="1" applyFill="1" applyBorder="1" applyAlignment="1">
      <alignment horizontal="center" vertical="center" wrapText="1"/>
    </xf>
    <xf numFmtId="0" fontId="3" fillId="0" borderId="54" xfId="4" applyFont="1" applyFill="1" applyBorder="1" applyAlignment="1">
      <alignment horizontal="center" vertical="center" wrapText="1"/>
    </xf>
    <xf numFmtId="0" fontId="3" fillId="11" borderId="52" xfId="4" applyFont="1" applyFill="1" applyBorder="1" applyAlignment="1">
      <alignment horizontal="center" vertical="center" wrapText="1"/>
    </xf>
    <xf numFmtId="0" fontId="3" fillId="11" borderId="53" xfId="4" applyFont="1" applyFill="1" applyBorder="1" applyAlignment="1">
      <alignment horizontal="center" vertical="center" wrapText="1"/>
    </xf>
    <xf numFmtId="0" fontId="3" fillId="11" borderId="33" xfId="4" applyFont="1" applyFill="1" applyBorder="1" applyAlignment="1">
      <alignment horizontal="center" vertical="center" wrapText="1"/>
    </xf>
    <xf numFmtId="0" fontId="12" fillId="0" borderId="2" xfId="4" applyFont="1" applyFill="1" applyBorder="1" applyAlignment="1">
      <alignment horizontal="left" vertical="center" wrapText="1"/>
    </xf>
    <xf numFmtId="0" fontId="12" fillId="0" borderId="7" xfId="4" applyFont="1" applyFill="1" applyBorder="1" applyAlignment="1">
      <alignment horizontal="left" vertical="center" wrapText="1"/>
    </xf>
    <xf numFmtId="0" fontId="12" fillId="0" borderId="6" xfId="4" applyFont="1" applyFill="1" applyBorder="1" applyAlignment="1">
      <alignment horizontal="left" vertical="center" wrapText="1"/>
    </xf>
    <xf numFmtId="15" fontId="6" fillId="0" borderId="14" xfId="4" applyNumberFormat="1" applyFont="1" applyFill="1" applyBorder="1" applyAlignment="1">
      <alignment horizontal="left" vertical="center" wrapText="1"/>
    </xf>
    <xf numFmtId="15" fontId="6" fillId="0" borderId="11" xfId="4" applyNumberFormat="1" applyFont="1" applyFill="1" applyBorder="1" applyAlignment="1">
      <alignment horizontal="left" vertical="center" wrapText="1"/>
    </xf>
    <xf numFmtId="15" fontId="6" fillId="0" borderId="16" xfId="4" applyNumberFormat="1" applyFont="1" applyFill="1" applyBorder="1" applyAlignment="1">
      <alignment horizontal="left" vertical="center" wrapText="1"/>
    </xf>
    <xf numFmtId="0" fontId="3" fillId="2" borderId="59" xfId="4" applyFont="1" applyFill="1" applyBorder="1" applyAlignment="1">
      <alignment horizontal="center" vertical="center" wrapText="1"/>
    </xf>
    <xf numFmtId="0" fontId="3" fillId="2" borderId="60" xfId="4" applyFont="1" applyFill="1" applyBorder="1" applyAlignment="1">
      <alignment horizontal="center" vertical="center" wrapText="1"/>
    </xf>
    <xf numFmtId="0" fontId="3" fillId="2" borderId="61" xfId="4" applyFont="1" applyFill="1" applyBorder="1" applyAlignment="1">
      <alignment horizontal="center" vertical="center" wrapText="1"/>
    </xf>
    <xf numFmtId="0" fontId="3" fillId="8" borderId="62" xfId="4" applyFont="1" applyFill="1" applyBorder="1" applyAlignment="1">
      <alignment horizontal="center" vertical="center" wrapText="1"/>
    </xf>
    <xf numFmtId="0" fontId="3" fillId="8" borderId="63" xfId="4" applyFont="1" applyFill="1" applyBorder="1" applyAlignment="1">
      <alignment horizontal="center" vertical="center" wrapText="1"/>
    </xf>
    <xf numFmtId="0" fontId="3" fillId="8" borderId="64" xfId="4" applyFont="1" applyFill="1" applyBorder="1" applyAlignment="1">
      <alignment horizontal="center" vertical="center" wrapText="1"/>
    </xf>
    <xf numFmtId="0" fontId="3" fillId="8" borderId="57" xfId="4" applyFont="1" applyFill="1" applyBorder="1" applyAlignment="1">
      <alignment horizontal="center" vertical="center" wrapText="1"/>
    </xf>
    <xf numFmtId="0" fontId="3" fillId="6" borderId="65" xfId="4" applyFont="1" applyFill="1" applyBorder="1" applyAlignment="1">
      <alignment horizontal="center" vertical="center" wrapText="1"/>
    </xf>
    <xf numFmtId="0" fontId="3" fillId="6" borderId="57" xfId="4"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24" xfId="0" applyFont="1" applyFill="1" applyBorder="1" applyAlignment="1">
      <alignment horizontal="center" vertical="center" wrapText="1"/>
    </xf>
    <xf numFmtId="0" fontId="24" fillId="9" borderId="25" xfId="0" applyFont="1" applyFill="1" applyBorder="1" applyAlignment="1">
      <alignment horizontal="center" vertical="center"/>
    </xf>
    <xf numFmtId="0" fontId="24" fillId="9" borderId="26" xfId="0" applyFont="1" applyFill="1" applyBorder="1" applyAlignment="1">
      <alignment horizontal="center" vertical="center"/>
    </xf>
    <xf numFmtId="0" fontId="24" fillId="9" borderId="27" xfId="0" applyFont="1" applyFill="1" applyBorder="1" applyAlignment="1">
      <alignment horizontal="center" vertical="center"/>
    </xf>
    <xf numFmtId="0" fontId="0" fillId="0" borderId="34" xfId="0" applyBorder="1" applyAlignment="1"/>
    <xf numFmtId="0" fontId="0" fillId="0" borderId="34" xfId="0" applyFill="1" applyBorder="1" applyAlignment="1">
      <alignment horizontal="center" vertical="center" wrapText="1"/>
    </xf>
    <xf numFmtId="0" fontId="0" fillId="0" borderId="34" xfId="0" applyBorder="1" applyAlignment="1">
      <alignment wrapText="1"/>
    </xf>
    <xf numFmtId="0" fontId="0" fillId="6" borderId="34" xfId="0" applyFill="1" applyBorder="1" applyAlignment="1">
      <alignment wrapText="1"/>
    </xf>
    <xf numFmtId="9" fontId="10" fillId="0" borderId="35" xfId="5" applyFont="1" applyFill="1" applyBorder="1" applyAlignment="1">
      <alignment horizontal="center" vertical="center" wrapText="1"/>
    </xf>
    <xf numFmtId="9" fontId="17" fillId="0" borderId="35" xfId="0" applyNumberFormat="1" applyFont="1" applyBorder="1" applyAlignment="1">
      <alignment horizontal="center" vertical="center"/>
    </xf>
    <xf numFmtId="9" fontId="10" fillId="0" borderId="35" xfId="0" applyNumberFormat="1" applyFont="1" applyFill="1" applyBorder="1" applyAlignment="1">
      <alignment horizontal="center" vertical="center" wrapText="1"/>
    </xf>
    <xf numFmtId="9" fontId="10" fillId="0" borderId="39" xfId="0" applyNumberFormat="1" applyFont="1" applyFill="1" applyBorder="1" applyAlignment="1">
      <alignment horizontal="center" vertical="center" wrapText="1"/>
    </xf>
    <xf numFmtId="9" fontId="7" fillId="0" borderId="39" xfId="5" applyFont="1" applyFill="1" applyBorder="1" applyAlignment="1">
      <alignment horizontal="center" vertical="center" wrapText="1"/>
    </xf>
    <xf numFmtId="9" fontId="17" fillId="0" borderId="39" xfId="0" applyNumberFormat="1" applyFont="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horizontal="center" vertical="center" wrapText="1"/>
    </xf>
    <xf numFmtId="166" fontId="7" fillId="0" borderId="41" xfId="0" applyNumberFormat="1" applyFont="1" applyFill="1" applyBorder="1" applyAlignment="1">
      <alignment horizontal="center" vertical="center" wrapText="1"/>
    </xf>
    <xf numFmtId="166" fontId="7" fillId="0" borderId="40" xfId="0" applyNumberFormat="1" applyFont="1" applyFill="1" applyBorder="1" applyAlignment="1">
      <alignment horizontal="center" vertical="center" wrapText="1"/>
    </xf>
    <xf numFmtId="0" fontId="31" fillId="5" borderId="1" xfId="0" applyFont="1" applyFill="1" applyBorder="1" applyAlignment="1">
      <alignment horizontal="center"/>
    </xf>
    <xf numFmtId="0" fontId="16" fillId="5" borderId="1" xfId="0" applyFont="1" applyFill="1" applyBorder="1" applyAlignment="1">
      <alignment horizontal="center"/>
    </xf>
    <xf numFmtId="0" fontId="0" fillId="0" borderId="41" xfId="0" applyFill="1" applyBorder="1" applyAlignment="1">
      <alignment horizontal="center" vertical="center"/>
    </xf>
    <xf numFmtId="0" fontId="0" fillId="0" borderId="40" xfId="0" applyFill="1" applyBorder="1" applyAlignment="1">
      <alignment horizontal="center" vertical="center"/>
    </xf>
    <xf numFmtId="0" fontId="0" fillId="0" borderId="42" xfId="0" applyFill="1" applyBorder="1" applyAlignment="1">
      <alignment horizontal="center" vertical="center"/>
    </xf>
    <xf numFmtId="0" fontId="0" fillId="5" borderId="3" xfId="0" applyFill="1" applyBorder="1" applyAlignment="1"/>
    <xf numFmtId="0" fontId="3" fillId="10" borderId="59" xfId="4" applyFont="1" applyFill="1" applyBorder="1" applyAlignment="1">
      <alignment horizontal="center" vertical="center" wrapText="1"/>
    </xf>
    <xf numFmtId="0" fontId="3" fillId="10" borderId="60" xfId="4" applyFont="1" applyFill="1" applyBorder="1" applyAlignment="1">
      <alignment horizontal="center" vertical="center" wrapText="1"/>
    </xf>
    <xf numFmtId="0" fontId="3" fillId="10" borderId="61" xfId="4" applyFont="1" applyFill="1" applyBorder="1" applyAlignment="1">
      <alignment horizontal="center" vertical="center" wrapText="1"/>
    </xf>
    <xf numFmtId="0" fontId="0" fillId="0" borderId="35" xfId="0" applyFill="1" applyBorder="1" applyAlignment="1">
      <alignment horizontal="center" vertical="center" wrapText="1"/>
    </xf>
    <xf numFmtId="0" fontId="0" fillId="0" borderId="39" xfId="0" applyFill="1" applyBorder="1" applyAlignment="1">
      <alignment horizontal="center" vertical="center" wrapText="1"/>
    </xf>
    <xf numFmtId="166" fontId="7" fillId="0" borderId="5"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166" fontId="7" fillId="0" borderId="66" xfId="0" applyNumberFormat="1" applyFont="1" applyFill="1" applyBorder="1" applyAlignment="1">
      <alignment horizontal="center" vertical="center" wrapText="1"/>
    </xf>
    <xf numFmtId="0" fontId="0" fillId="0" borderId="67" xfId="0" applyBorder="1" applyAlignment="1">
      <alignment horizontal="center" vertical="center"/>
    </xf>
    <xf numFmtId="0" fontId="0" fillId="0" borderId="50" xfId="0" applyFill="1" applyBorder="1" applyAlignment="1">
      <alignment horizontal="center" vertical="center"/>
    </xf>
    <xf numFmtId="0" fontId="0" fillId="0" borderId="68" xfId="0" applyFill="1" applyBorder="1" applyAlignment="1">
      <alignment horizontal="center" vertical="center"/>
    </xf>
    <xf numFmtId="0" fontId="0" fillId="0" borderId="51" xfId="0" applyBorder="1" applyAlignment="1">
      <alignment horizontal="center" vertical="center"/>
    </xf>
    <xf numFmtId="9" fontId="0" fillId="0" borderId="36" xfId="0" applyNumberFormat="1" applyFill="1" applyBorder="1" applyAlignment="1">
      <alignment horizontal="center" vertical="center"/>
    </xf>
    <xf numFmtId="166" fontId="0" fillId="0" borderId="39" xfId="0" applyNumberFormat="1" applyFill="1" applyBorder="1" applyAlignment="1">
      <alignment horizontal="center" vertical="center"/>
    </xf>
    <xf numFmtId="1" fontId="7" fillId="0" borderId="39" xfId="0" applyNumberFormat="1" applyFont="1" applyFill="1" applyBorder="1" applyAlignment="1">
      <alignment horizontal="center" vertical="center" wrapText="1"/>
    </xf>
    <xf numFmtId="9" fontId="0" fillId="0" borderId="39" xfId="0" applyNumberFormat="1" applyBorder="1" applyAlignment="1">
      <alignment horizontal="center" vertical="center"/>
    </xf>
    <xf numFmtId="9" fontId="0" fillId="0" borderId="36" xfId="0" applyNumberFormat="1" applyBorder="1" applyAlignment="1">
      <alignment horizontal="center" vertical="center"/>
    </xf>
    <xf numFmtId="0" fontId="7" fillId="0" borderId="35" xfId="0" applyFont="1" applyFill="1" applyBorder="1" applyAlignment="1">
      <alignment horizontal="left" vertical="center" wrapText="1"/>
    </xf>
    <xf numFmtId="0" fontId="0" fillId="0" borderId="36" xfId="0" applyBorder="1" applyAlignment="1">
      <alignment horizontal="left" vertical="center" wrapText="1"/>
    </xf>
    <xf numFmtId="0" fontId="0" fillId="0" borderId="69" xfId="0" applyBorder="1" applyAlignment="1">
      <alignment horizontal="center" vertical="center" wrapText="1"/>
    </xf>
    <xf numFmtId="0" fontId="0" fillId="0" borderId="49" xfId="0" applyBorder="1" applyAlignment="1">
      <alignment horizontal="center" vertical="center" wrapText="1"/>
    </xf>
    <xf numFmtId="0" fontId="0" fillId="0" borderId="70" xfId="0" applyBorder="1" applyAlignment="1">
      <alignment horizontal="center" vertical="center" wrapText="1"/>
    </xf>
    <xf numFmtId="0" fontId="21"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167" fontId="0" fillId="0" borderId="35" xfId="0" applyNumberFormat="1" applyFill="1" applyBorder="1" applyAlignment="1">
      <alignment horizontal="center" vertical="center"/>
    </xf>
    <xf numFmtId="167" fontId="0" fillId="0" borderId="36" xfId="0" applyNumberFormat="1" applyFill="1" applyBorder="1" applyAlignment="1">
      <alignment horizontal="center" vertical="center"/>
    </xf>
    <xf numFmtId="166" fontId="0" fillId="0" borderId="36" xfId="0" applyNumberFormat="1" applyFill="1" applyBorder="1" applyAlignment="1">
      <alignment horizontal="center" vertical="center"/>
    </xf>
    <xf numFmtId="164" fontId="7" fillId="0" borderId="35" xfId="3" applyFont="1" applyFill="1" applyBorder="1" applyAlignment="1">
      <alignment horizontal="center" vertical="center" wrapText="1"/>
    </xf>
    <xf numFmtId="9" fontId="7" fillId="6" borderId="35" xfId="0" applyNumberFormat="1" applyFont="1" applyFill="1" applyBorder="1" applyAlignment="1">
      <alignment horizontal="center" vertical="center" wrapText="1"/>
    </xf>
    <xf numFmtId="0" fontId="0" fillId="0" borderId="49" xfId="0"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68"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9" fontId="7" fillId="6" borderId="3" xfId="0" applyNumberFormat="1" applyFont="1" applyFill="1" applyBorder="1" applyAlignment="1">
      <alignment horizontal="center" vertical="center" wrapText="1"/>
    </xf>
    <xf numFmtId="9" fontId="7" fillId="0" borderId="71" xfId="0" applyNumberFormat="1" applyFont="1" applyFill="1" applyBorder="1" applyAlignment="1">
      <alignment horizontal="center" vertical="center" wrapText="1"/>
    </xf>
    <xf numFmtId="9" fontId="7" fillId="0" borderId="72" xfId="0" applyNumberFormat="1" applyFont="1" applyFill="1" applyBorder="1" applyAlignment="1">
      <alignment horizontal="center" vertical="center" wrapText="1"/>
    </xf>
    <xf numFmtId="0" fontId="7" fillId="6" borderId="39" xfId="0" applyFont="1" applyFill="1" applyBorder="1" applyAlignment="1">
      <alignment horizontal="center" vertical="center" wrapText="1"/>
    </xf>
    <xf numFmtId="0" fontId="3" fillId="12" borderId="65" xfId="4" applyFont="1" applyFill="1" applyBorder="1" applyAlignment="1">
      <alignment horizontal="center" vertical="center" wrapText="1"/>
    </xf>
    <xf numFmtId="0" fontId="3" fillId="12" borderId="57" xfId="4" applyFont="1" applyFill="1" applyBorder="1" applyAlignment="1">
      <alignment horizontal="center" vertical="center" wrapText="1"/>
    </xf>
    <xf numFmtId="0" fontId="24" fillId="3" borderId="20"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21" xfId="0" applyFont="1" applyFill="1" applyBorder="1" applyAlignment="1">
      <alignment horizontal="center"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center" vertical="center" wrapText="1"/>
    </xf>
    <xf numFmtId="0" fontId="7" fillId="0" borderId="49" xfId="0" applyFont="1" applyFill="1" applyBorder="1" applyAlignment="1">
      <alignment horizontal="center" vertical="center" wrapText="1"/>
    </xf>
    <xf numFmtId="0" fontId="0" fillId="0" borderId="1" xfId="0" applyBorder="1" applyAlignment="1">
      <alignment horizontal="center" vertical="center" wrapText="1"/>
    </xf>
    <xf numFmtId="0" fontId="7" fillId="0" borderId="42" xfId="0" applyFont="1" applyFill="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33" xfId="0" applyFont="1" applyBorder="1" applyAlignment="1">
      <alignment horizontal="center" vertical="center" wrapText="1"/>
    </xf>
    <xf numFmtId="0" fontId="9" fillId="0" borderId="1" xfId="4" applyFont="1" applyFill="1" applyBorder="1" applyAlignment="1">
      <alignment horizontal="center" vertical="center" wrapText="1"/>
    </xf>
    <xf numFmtId="0" fontId="9" fillId="0" borderId="1" xfId="4" applyFont="1" applyBorder="1" applyAlignment="1">
      <alignment horizontal="center" vertical="center"/>
    </xf>
    <xf numFmtId="0" fontId="9" fillId="8" borderId="10" xfId="4" applyFont="1" applyFill="1" applyBorder="1" applyAlignment="1">
      <alignment horizontal="center" vertical="center" wrapText="1"/>
    </xf>
    <xf numFmtId="0" fontId="9" fillId="5" borderId="3" xfId="4" applyFont="1" applyFill="1" applyBorder="1" applyAlignment="1">
      <alignment horizontal="center" vertical="top" wrapText="1"/>
    </xf>
    <xf numFmtId="0" fontId="9" fillId="5" borderId="1" xfId="4" applyFont="1" applyFill="1" applyBorder="1" applyAlignment="1">
      <alignment horizontal="center" vertical="top" wrapText="1"/>
    </xf>
    <xf numFmtId="0" fontId="16" fillId="5" borderId="10" xfId="0" applyFont="1" applyFill="1" applyBorder="1" applyAlignment="1">
      <alignment horizontal="center" vertical="top" wrapText="1"/>
    </xf>
    <xf numFmtId="0" fontId="9" fillId="0" borderId="5" xfId="4" applyFont="1" applyFill="1" applyBorder="1" applyAlignment="1">
      <alignment horizontal="center" vertical="top" wrapText="1"/>
    </xf>
    <xf numFmtId="0" fontId="9" fillId="0" borderId="10" xfId="4" applyFont="1" applyFill="1" applyBorder="1" applyAlignment="1">
      <alignment horizontal="center" vertical="top" wrapText="1"/>
    </xf>
    <xf numFmtId="0" fontId="9" fillId="0" borderId="3" xfId="4" applyFont="1" applyFill="1" applyBorder="1" applyAlignment="1">
      <alignment horizontal="center" vertical="top"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0" fillId="0" borderId="3" xfId="0"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9" fillId="8" borderId="28" xfId="4" applyFont="1" applyFill="1" applyBorder="1" applyAlignment="1">
      <alignment horizontal="center" vertical="center" wrapText="1"/>
    </xf>
    <xf numFmtId="0" fontId="16" fillId="9" borderId="29" xfId="0" applyFont="1" applyFill="1" applyBorder="1" applyAlignment="1">
      <alignment horizontal="center" vertical="center"/>
    </xf>
    <xf numFmtId="0" fontId="16" fillId="9" borderId="30" xfId="0" applyFont="1" applyFill="1" applyBorder="1" applyAlignment="1">
      <alignment horizontal="center" vertical="center"/>
    </xf>
    <xf numFmtId="0" fontId="16" fillId="9" borderId="31"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1" xfId="0" applyFont="1" applyFill="1" applyBorder="1" applyAlignment="1">
      <alignment horizontal="center" vertical="center"/>
    </xf>
    <xf numFmtId="9" fontId="7" fillId="0" borderId="5"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2" xfId="4" applyFont="1" applyFill="1" applyBorder="1" applyAlignment="1">
      <alignment horizontal="center" vertical="center" wrapText="1"/>
    </xf>
    <xf numFmtId="0" fontId="9" fillId="0" borderId="6" xfId="4" applyFont="1" applyFill="1" applyBorder="1" applyAlignment="1">
      <alignment horizontal="center" vertical="center" wrapText="1"/>
    </xf>
    <xf numFmtId="0" fontId="0" fillId="0" borderId="2" xfId="0" applyFont="1" applyBorder="1" applyAlignment="1">
      <alignment horizontal="center"/>
    </xf>
    <xf numFmtId="0" fontId="0" fillId="0" borderId="7" xfId="0" applyFont="1" applyBorder="1" applyAlignment="1">
      <alignment horizontal="center"/>
    </xf>
    <xf numFmtId="0" fontId="0" fillId="0" borderId="6" xfId="0" applyFont="1" applyBorder="1" applyAlignment="1">
      <alignment horizontal="center"/>
    </xf>
    <xf numFmtId="0" fontId="9" fillId="0" borderId="14" xfId="4" applyFont="1" applyFill="1" applyBorder="1" applyAlignment="1">
      <alignment horizontal="center" vertical="center" wrapText="1"/>
    </xf>
    <xf numFmtId="0" fontId="0" fillId="0" borderId="16" xfId="0" applyFont="1" applyBorder="1" applyAlignment="1">
      <alignment horizontal="center" vertical="center" wrapText="1"/>
    </xf>
    <xf numFmtId="0" fontId="9" fillId="0" borderId="28" xfId="4" applyFont="1" applyFill="1" applyBorder="1" applyAlignment="1">
      <alignment horizontal="center" vertical="center" wrapText="1"/>
    </xf>
    <xf numFmtId="0" fontId="0" fillId="0" borderId="32" xfId="0" applyFont="1" applyBorder="1" applyAlignment="1">
      <alignment horizontal="center" vertical="center" wrapText="1"/>
    </xf>
    <xf numFmtId="0" fontId="9" fillId="0" borderId="4" xfId="4" applyFont="1" applyFill="1" applyBorder="1" applyAlignment="1">
      <alignment horizontal="center" vertical="center" wrapText="1"/>
    </xf>
    <xf numFmtId="0" fontId="0" fillId="0" borderId="9" xfId="0" applyFont="1" applyBorder="1" applyAlignment="1">
      <alignment horizontal="center" vertical="center" wrapText="1"/>
    </xf>
    <xf numFmtId="164" fontId="7" fillId="0" borderId="5" xfId="3" applyFont="1" applyFill="1" applyBorder="1" applyAlignment="1">
      <alignment horizontal="center" vertical="center" wrapText="1"/>
    </xf>
    <xf numFmtId="164" fontId="7" fillId="0" borderId="3" xfId="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9" xfId="0" applyFill="1" applyBorder="1" applyAlignment="1">
      <alignment horizontal="center" vertical="center" wrapText="1"/>
    </xf>
    <xf numFmtId="0" fontId="7" fillId="0" borderId="6"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32" xfId="0" applyFill="1" applyBorder="1" applyAlignment="1">
      <alignment horizontal="center" vertical="center" wrapText="1"/>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0" xfId="4" applyFont="1" applyBorder="1" applyAlignment="1">
      <alignment horizontal="center" vertical="center" wrapText="1"/>
    </xf>
    <xf numFmtId="0" fontId="6" fillId="0" borderId="32" xfId="4" applyFont="1" applyBorder="1" applyAlignment="1">
      <alignment horizontal="center" vertical="center" wrapText="1"/>
    </xf>
    <xf numFmtId="15" fontId="6" fillId="0" borderId="2" xfId="4" applyNumberFormat="1" applyFont="1" applyBorder="1" applyAlignment="1">
      <alignment horizontal="center" vertical="center" wrapText="1"/>
    </xf>
    <xf numFmtId="0" fontId="6" fillId="0" borderId="6"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16" xfId="4" applyFont="1" applyBorder="1" applyAlignment="1">
      <alignment horizontal="center" vertical="center" wrapText="1"/>
    </xf>
    <xf numFmtId="0" fontId="0" fillId="0"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3" xfId="0" applyFont="1" applyBorder="1" applyAlignment="1">
      <alignment horizontal="center" vertical="center" wrapText="1"/>
    </xf>
    <xf numFmtId="0" fontId="0" fillId="0" borderId="5"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center" vertical="center"/>
    </xf>
    <xf numFmtId="166" fontId="10" fillId="0" borderId="5" xfId="5" applyNumberFormat="1" applyFont="1" applyFill="1" applyBorder="1" applyAlignment="1">
      <alignment horizontal="center" vertical="center" wrapText="1"/>
    </xf>
    <xf numFmtId="0" fontId="0" fillId="0" borderId="10" xfId="0" applyBorder="1" applyAlignment="1">
      <alignment horizontal="center" vertical="center" wrapText="1"/>
    </xf>
    <xf numFmtId="9" fontId="0" fillId="0" borderId="5" xfId="0" applyNumberFormat="1" applyFont="1" applyFill="1" applyBorder="1" applyAlignment="1">
      <alignment horizontal="center" vertical="center"/>
    </xf>
    <xf numFmtId="9" fontId="0" fillId="0" borderId="10" xfId="0" applyNumberFormat="1" applyFont="1" applyFill="1" applyBorder="1" applyAlignment="1">
      <alignment horizontal="center" vertical="center"/>
    </xf>
    <xf numFmtId="166" fontId="10" fillId="0" borderId="10" xfId="5" applyNumberFormat="1" applyFont="1" applyFill="1" applyBorder="1" applyAlignment="1">
      <alignment horizontal="center" vertical="center" wrapText="1"/>
    </xf>
    <xf numFmtId="166" fontId="0" fillId="0" borderId="5" xfId="0" applyNumberForma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ont="1" applyBorder="1" applyAlignment="1">
      <alignment wrapText="1"/>
    </xf>
    <xf numFmtId="0" fontId="0" fillId="0" borderId="3" xfId="0" applyFont="1" applyBorder="1" applyAlignment="1">
      <alignment vertical="center" wrapText="1"/>
    </xf>
    <xf numFmtId="10" fontId="10" fillId="0" borderId="5" xfId="5" applyNumberFormat="1" applyFont="1" applyFill="1" applyBorder="1" applyAlignment="1">
      <alignment horizontal="center" vertical="center" wrapText="1"/>
    </xf>
    <xf numFmtId="10" fontId="10" fillId="0" borderId="3" xfId="5"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7" fillId="0" borderId="5" xfId="0" applyFont="1" applyFill="1" applyBorder="1" applyAlignment="1" applyProtection="1">
      <alignment horizontal="center" vertical="center" wrapText="1"/>
    </xf>
    <xf numFmtId="0" fontId="0" fillId="0" borderId="16" xfId="0" applyFill="1" applyBorder="1" applyAlignment="1">
      <alignment horizontal="center" vertical="center" wrapText="1"/>
    </xf>
    <xf numFmtId="9" fontId="10" fillId="0" borderId="10" xfId="5" applyNumberFormat="1" applyFont="1" applyFill="1" applyBorder="1" applyAlignment="1">
      <alignment horizontal="center" vertical="center" wrapText="1"/>
    </xf>
    <xf numFmtId="0" fontId="9" fillId="5" borderId="1" xfId="4" applyFont="1" applyFill="1" applyBorder="1" applyAlignment="1">
      <alignment horizontal="center" vertical="center" wrapText="1"/>
    </xf>
    <xf numFmtId="0" fontId="29" fillId="0" borderId="1"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9" fontId="29" fillId="0" borderId="1" xfId="0" applyNumberFormat="1" applyFont="1" applyFill="1" applyBorder="1" applyAlignment="1">
      <alignment horizontal="justify" vertical="center" wrapText="1"/>
    </xf>
    <xf numFmtId="9" fontId="29" fillId="0" borderId="1" xfId="5" applyFont="1" applyFill="1" applyBorder="1" applyAlignment="1">
      <alignment horizontal="center" vertical="center" wrapText="1"/>
    </xf>
    <xf numFmtId="2" fontId="29" fillId="0" borderId="1" xfId="0" applyNumberFormat="1" applyFont="1" applyFill="1" applyBorder="1" applyAlignment="1">
      <alignment horizontal="justify" vertical="center" wrapText="1"/>
    </xf>
    <xf numFmtId="9"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textRotation="90" wrapText="1"/>
    </xf>
    <xf numFmtId="0" fontId="9" fillId="0" borderId="1" xfId="4" applyFont="1" applyBorder="1" applyAlignment="1">
      <alignment horizontal="center" vertical="center" wrapText="1"/>
    </xf>
    <xf numFmtId="0" fontId="9" fillId="0" borderId="1" xfId="4" applyFont="1" applyBorder="1" applyAlignment="1">
      <alignment horizontal="center" wrapText="1"/>
    </xf>
    <xf numFmtId="0" fontId="10" fillId="0" borderId="2" xfId="4" applyFont="1" applyBorder="1" applyAlignment="1">
      <alignment horizontal="left" vertical="center" wrapText="1"/>
    </xf>
    <xf numFmtId="0" fontId="10" fillId="0" borderId="7" xfId="4" applyFont="1" applyBorder="1" applyAlignment="1">
      <alignment horizontal="left" vertical="center" wrapText="1"/>
    </xf>
    <xf numFmtId="0" fontId="10" fillId="0" borderId="6" xfId="4" applyFont="1" applyBorder="1" applyAlignment="1">
      <alignment horizontal="left" vertical="center" wrapText="1"/>
    </xf>
    <xf numFmtId="0" fontId="9" fillId="0" borderId="2" xfId="4" applyFont="1" applyBorder="1" applyAlignment="1">
      <alignment horizontal="left" vertical="center" wrapText="1"/>
    </xf>
    <xf numFmtId="0" fontId="29" fillId="0" borderId="1" xfId="0" applyFont="1" applyFill="1" applyBorder="1" applyAlignment="1">
      <alignment horizontal="center" vertical="center" textRotation="90" wrapText="1"/>
    </xf>
    <xf numFmtId="0" fontId="29" fillId="5" borderId="1" xfId="0" applyFont="1" applyFill="1" applyBorder="1" applyAlignment="1">
      <alignment horizontal="center" vertical="center" wrapText="1"/>
    </xf>
    <xf numFmtId="10" fontId="29" fillId="0" borderId="1" xfId="5" applyNumberFormat="1" applyFont="1" applyFill="1" applyBorder="1" applyAlignment="1">
      <alignment horizontal="center" vertical="center" wrapText="1"/>
    </xf>
    <xf numFmtId="10" fontId="27" fillId="0" borderId="1" xfId="5" applyNumberFormat="1" applyFont="1" applyFill="1" applyBorder="1" applyAlignment="1">
      <alignment horizontal="center" vertical="center" wrapText="1"/>
    </xf>
    <xf numFmtId="0" fontId="29" fillId="0" borderId="1" xfId="0" applyFont="1" applyFill="1" applyBorder="1" applyAlignment="1" applyProtection="1">
      <alignment horizontal="center" vertical="center" wrapText="1"/>
    </xf>
    <xf numFmtId="1" fontId="29" fillId="0" borderId="1" xfId="0" applyNumberFormat="1" applyFont="1" applyFill="1" applyBorder="1" applyAlignment="1">
      <alignment horizontal="center" vertical="center" wrapText="1"/>
    </xf>
    <xf numFmtId="0" fontId="35" fillId="13" borderId="1" xfId="4" applyFont="1" applyFill="1" applyBorder="1" applyAlignment="1">
      <alignment horizontal="center" vertical="center" wrapText="1"/>
    </xf>
    <xf numFmtId="0" fontId="35" fillId="7" borderId="1" xfId="4" applyFont="1" applyFill="1" applyBorder="1" applyAlignment="1">
      <alignment horizontal="center" vertical="center" wrapText="1"/>
    </xf>
    <xf numFmtId="0" fontId="35" fillId="8" borderId="1" xfId="4" applyFont="1" applyFill="1" applyBorder="1" applyAlignment="1">
      <alignment horizontal="center" vertical="center" wrapText="1"/>
    </xf>
    <xf numFmtId="0" fontId="35" fillId="8" borderId="1" xfId="4" applyFont="1" applyFill="1" applyBorder="1" applyAlignment="1">
      <alignment horizontal="justify" vertical="center" wrapText="1"/>
    </xf>
    <xf numFmtId="0" fontId="32" fillId="8" borderId="1" xfId="4" applyFont="1" applyFill="1" applyBorder="1" applyAlignment="1">
      <alignment horizontal="center" vertical="center" wrapText="1"/>
    </xf>
    <xf numFmtId="0" fontId="35" fillId="8" borderId="1" xfId="4" applyFont="1" applyFill="1" applyBorder="1" applyAlignment="1">
      <alignment horizontal="center" vertical="center"/>
    </xf>
    <xf numFmtId="0" fontId="35" fillId="5" borderId="1" xfId="4"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9" xfId="0" applyFont="1" applyBorder="1" applyAlignment="1">
      <alignment horizontal="center" vertical="center" wrapText="1"/>
    </xf>
    <xf numFmtId="0" fontId="36" fillId="7" borderId="1" xfId="0" applyFont="1" applyFill="1" applyBorder="1" applyAlignment="1">
      <alignment horizontal="center"/>
    </xf>
    <xf numFmtId="0" fontId="35" fillId="7" borderId="1" xfId="4" applyFont="1" applyFill="1" applyBorder="1" applyAlignment="1">
      <alignment horizontal="center" vertical="top" wrapText="1"/>
    </xf>
    <xf numFmtId="0" fontId="35" fillId="8" borderId="1" xfId="4" applyFont="1" applyFill="1" applyBorder="1" applyAlignment="1">
      <alignment horizontal="center" vertical="center" textRotation="90" wrapText="1"/>
    </xf>
    <xf numFmtId="0" fontId="43" fillId="8" borderId="1" xfId="4" applyFont="1" applyFill="1" applyBorder="1" applyAlignment="1">
      <alignment horizontal="center" vertical="center" wrapText="1"/>
    </xf>
    <xf numFmtId="0" fontId="35" fillId="14" borderId="1" xfId="4" applyFont="1" applyFill="1" applyBorder="1" applyAlignment="1">
      <alignment horizontal="center" vertical="center" wrapText="1"/>
    </xf>
    <xf numFmtId="0" fontId="36" fillId="14" borderId="1" xfId="0" applyFont="1" applyFill="1" applyBorder="1" applyAlignment="1">
      <alignment horizontal="center" vertical="center" wrapText="1"/>
    </xf>
    <xf numFmtId="9" fontId="27" fillId="0" borderId="1" xfId="5" applyFont="1" applyFill="1" applyBorder="1" applyAlignment="1">
      <alignment horizontal="center" vertical="center" wrapText="1"/>
    </xf>
    <xf numFmtId="0" fontId="29" fillId="0" borderId="1" xfId="0" quotePrefix="1" applyFont="1" applyFill="1" applyBorder="1" applyAlignment="1">
      <alignment horizontal="justify" vertical="center" wrapText="1"/>
    </xf>
    <xf numFmtId="10" fontId="35" fillId="0" borderId="1" xfId="5" applyNumberFormat="1" applyFont="1" applyFill="1" applyBorder="1" applyAlignment="1">
      <alignment horizontal="center" vertical="center" wrapText="1"/>
    </xf>
    <xf numFmtId="9" fontId="48" fillId="0" borderId="1" xfId="5" applyFont="1" applyFill="1" applyBorder="1" applyAlignment="1">
      <alignment horizontal="center" vertical="center" wrapText="1"/>
    </xf>
    <xf numFmtId="9" fontId="49" fillId="0" borderId="1" xfId="5" applyFont="1" applyFill="1" applyBorder="1" applyAlignment="1">
      <alignment horizontal="center" vertical="center" wrapText="1"/>
    </xf>
    <xf numFmtId="0" fontId="41" fillId="0" borderId="1" xfId="0" applyFont="1" applyFill="1" applyBorder="1" applyAlignment="1">
      <alignment horizontal="center" vertical="center" wrapText="1"/>
    </xf>
    <xf numFmtId="9" fontId="27" fillId="0" borderId="1" xfId="5" applyFont="1" applyFill="1" applyBorder="1" applyAlignment="1">
      <alignment horizontal="center" vertical="center" wrapText="1"/>
    </xf>
    <xf numFmtId="9" fontId="27" fillId="0" borderId="0" xfId="5" applyFont="1" applyFill="1" applyAlignment="1">
      <alignment horizontal="center" vertical="center"/>
    </xf>
    <xf numFmtId="9" fontId="27" fillId="0" borderId="5" xfId="5" applyFont="1" applyFill="1" applyBorder="1" applyAlignment="1">
      <alignment horizontal="center" vertical="center" wrapText="1"/>
    </xf>
    <xf numFmtId="9" fontId="27" fillId="0" borderId="10" xfId="5" applyFont="1" applyFill="1" applyBorder="1" applyAlignment="1">
      <alignment horizontal="center" vertical="center" wrapText="1"/>
    </xf>
    <xf numFmtId="9" fontId="27" fillId="0" borderId="3" xfId="5" applyFont="1" applyFill="1" applyBorder="1" applyAlignment="1">
      <alignment horizontal="center" vertical="center" wrapText="1"/>
    </xf>
  </cellXfs>
  <cellStyles count="7">
    <cellStyle name="Hipervínculo" xfId="1" builtinId="8"/>
    <cellStyle name="Millares" xfId="2" builtinId="3"/>
    <cellStyle name="Millares [0]" xfId="3" builtinId="6"/>
    <cellStyle name="Normal" xfId="0" builtinId="0"/>
    <cellStyle name="Normal 2" xfId="4"/>
    <cellStyle name="Porcentaje" xfId="5" builtinId="5"/>
    <cellStyle name="Porcentaje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4232</xdr:colOff>
      <xdr:row>4</xdr:row>
      <xdr:rowOff>172507</xdr:rowOff>
    </xdr:from>
    <xdr:to>
      <xdr:col>23</xdr:col>
      <xdr:colOff>1476374</xdr:colOff>
      <xdr:row>5</xdr:row>
      <xdr:rowOff>762000</xdr:rowOff>
    </xdr:to>
    <xdr:sp macro="" textlink="">
      <xdr:nvSpPr>
        <xdr:cNvPr id="6" name="5 Llamada rectangular redondeada">
          <a:extLst>
            <a:ext uri="{FF2B5EF4-FFF2-40B4-BE49-F238E27FC236}">
              <a16:creationId xmlns:a16="http://schemas.microsoft.com/office/drawing/2014/main" id="{00000000-0008-0000-0000-000006000000}"/>
            </a:ext>
          </a:extLst>
        </xdr:cNvPr>
        <xdr:cNvSpPr/>
      </xdr:nvSpPr>
      <xdr:spPr>
        <a:xfrm>
          <a:off x="15990357" y="950382"/>
          <a:ext cx="2631017" cy="764118"/>
        </a:xfrm>
        <a:prstGeom prst="wedgeRoundRectCallout">
          <a:avLst>
            <a:gd name="adj1" fmla="val -19740"/>
            <a:gd name="adj2" fmla="val 7613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ctr">
            <a:lnSpc>
              <a:spcPts val="1400"/>
            </a:lnSpc>
          </a:pPr>
          <a:r>
            <a:rPr lang="es-CO" sz="1400"/>
            <a:t>Ejecutado * peso</a:t>
          </a:r>
          <a:r>
            <a:rPr lang="es-CO" sz="1400" baseline="0"/>
            <a:t> % de la actividad frente a la meta / programado en el  trimestre</a:t>
          </a:r>
          <a:endParaRPr lang="es-CO"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SPITAL\Downloads\PAS%20Y%20PI_LA%20PALMA_%2025%20OCT-%20PRESENTACION-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SPITAL\Downloads\PAS_LA%20PALMA_1%20TM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
      <sheetName val="PAS_II TM"/>
    </sheetNames>
    <sheetDataSet>
      <sheetData sheetId="0" refreshError="1">
        <row r="15">
          <cell r="A15" t="str">
            <v>TEJIDO SOCIAL</v>
          </cell>
          <cell r="B15" t="str">
            <v>Mejorar la calidad con sentido de humanizacion  de la prestacion de los servicios de salud en la ESE San Jose de la Palma</v>
          </cell>
          <cell r="C15" t="str">
            <v xml:space="preserve"> DIMENSIÓN DE VIDA SALUDABLE Y CONDICIONES NO TRANSMISIBLES</v>
          </cell>
          <cell r="R15" t="str">
            <v>Porcentaje</v>
          </cell>
        </row>
        <row r="16">
          <cell r="P16" t="str">
            <v>Pacientes hipertensos controlados</v>
          </cell>
          <cell r="R16" t="str">
            <v>Porcentaje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
      <sheetName val="PAS"/>
      <sheetName val="Imp_1 TM"/>
    </sheetNames>
    <sheetDataSet>
      <sheetData sheetId="0" refreshError="1">
        <row r="17">
          <cell r="A17" t="str">
            <v>TEJIDO SOCIAL</v>
          </cell>
          <cell r="B17" t="str">
            <v>Fomentar acciones de autocuidado en la poblacion del municipio de la Palma y Yacopi en el marco de la atencion primaria en salud</v>
          </cell>
          <cell r="C17" t="str">
            <v xml:space="preserve"> DIMENSIÓN DE VIDA SALUDABLE Y CONDICIONES NO TRANSMISIBLES</v>
          </cell>
          <cell r="M17" t="str">
            <v>Población canalizada</v>
          </cell>
          <cell r="O17" t="str">
            <v>Porcentaje</v>
          </cell>
        </row>
        <row r="18">
          <cell r="A18" t="str">
            <v>TEJIDO SOCIAL.
COMPETITIVIDAD SOSTENIBLE.</v>
          </cell>
          <cell r="B18" t="str">
            <v>Fomentar acciones de autocuidado en la poblacion del municipio de la Palma y Yacopi en el marco de la atencion primaria en salud</v>
          </cell>
          <cell r="C18" t="str">
            <v>DIMENSIÓN SEGURIDAD ALIMENTARIA Y NUTRICIONAL</v>
          </cell>
        </row>
        <row r="19">
          <cell r="A19" t="str">
            <v>TEJIDO SOCIAL</v>
          </cell>
          <cell r="B19" t="str">
            <v>Mejorar la calidad con sentido de humanizacion  de la prestacion de los servicios de salud en la ESE San Jose de la Palma</v>
          </cell>
          <cell r="C19" t="str">
            <v>DIMENSIÓN SEXUALIDAD, DERECHOS SEXUALES Y REPRODUCTIVOS</v>
          </cell>
          <cell r="O19" t="str">
            <v>Porcentaje</v>
          </cell>
        </row>
        <row r="20">
          <cell r="A20" t="str">
            <v>TEJIDO SOCIAL</v>
          </cell>
          <cell r="B20" t="str">
            <v>Mejorar la calidad con sentido de humanizacion  de la prestacion de los servicios de salud en la ESE San Jose de la Palma</v>
          </cell>
          <cell r="C20" t="str">
            <v>DIMENSIÓN SEXUALIDAD, DERECHOS SEXUALES Y REPRODUCTIVOS</v>
          </cell>
          <cell r="M20" t="str">
            <v>% de adolescentes embarazadas notificadas</v>
          </cell>
          <cell r="N20" t="str">
            <v># total de adolescentes notificadas/ # adolescentes embarazadas atendias en la ESE*100</v>
          </cell>
          <cell r="O20" t="str">
            <v>Porcentaje</v>
          </cell>
        </row>
        <row r="21">
          <cell r="O21" t="str">
            <v>Porcentaje</v>
          </cell>
        </row>
        <row r="22">
          <cell r="A22" t="str">
            <v>TEJIDO SOCIAL
INTEGRACIÓN Y GOBERNANZA</v>
          </cell>
          <cell r="B22" t="str">
            <v>Mejorar la calidad con sentido de humanizacion  de la prestacion de los servicios de salud en la ESE San Jose de la Palma</v>
          </cell>
          <cell r="C22" t="str">
            <v>DIMENSIÓN VIDA SALUDABLE Y ENFERMEDADES TRANSMISIBLES</v>
          </cell>
          <cell r="M22" t="str">
            <v>Pacientes identificados y con tratamiento</v>
          </cell>
          <cell r="O22" t="str">
            <v>Porcentaje</v>
          </cell>
          <cell r="P22">
            <v>100</v>
          </cell>
          <cell r="S22">
            <v>100</v>
          </cell>
        </row>
        <row r="23">
          <cell r="A23" t="str">
            <v>TEJIDO SOCIAL
INTEGRACIÓN Y GOBERNANZA</v>
          </cell>
          <cell r="B23" t="str">
            <v>Mejorar la calidad con sentido de humanizacion  de la prestacion de los servicios de salud en la ESE San Jose de la Palma</v>
          </cell>
          <cell r="C23" t="str">
            <v>DIMENSIÓN VIDA SALUDABLE Y ENFERMEDADES TRANSMISIBLES</v>
          </cell>
          <cell r="M23" t="str">
            <v>Cobertura de vacunación</v>
          </cell>
          <cell r="N23" t="str">
            <v>Coberturas de vacunación con BCG, DPT 3 dosis, polio 3 dosis, triple viral &lt; 1 año y triple viral &lt; 5 años.</v>
          </cell>
          <cell r="O23" t="str">
            <v>Porcentaje</v>
          </cell>
        </row>
        <row r="24">
          <cell r="M24" t="str">
            <v>% de atencion integral</v>
          </cell>
          <cell r="N24" t="str">
            <v># de menores con atencion integral  en cyd /  #  de  menores atendidos en cyd* 100</v>
          </cell>
          <cell r="O24" t="str">
            <v>Porcentaje</v>
          </cell>
          <cell r="P24">
            <v>94</v>
          </cell>
          <cell r="Q24">
            <v>2016</v>
          </cell>
          <cell r="S24">
            <v>0.95</v>
          </cell>
        </row>
        <row r="25">
          <cell r="A25" t="str">
            <v>INTEGRACIÓN Y GOBERNANZA</v>
          </cell>
          <cell r="B25" t="str">
            <v>Mejorar la calidad con sentido de humanizacion  de la prestacion de los servicios de salud en la ESE San Jose de la Palma</v>
          </cell>
          <cell r="C25" t="str">
            <v>DIMENSIÓN SALUD PÚBLICA EN EMERGENCIAS Y DESASTRES</v>
          </cell>
        </row>
        <row r="26">
          <cell r="M26" t="str">
            <v>Plan de emergencias hospitalario implementado</v>
          </cell>
          <cell r="O26" t="str">
            <v>Porcentaje</v>
          </cell>
        </row>
        <row r="27">
          <cell r="A27" t="str">
            <v>COMPETITIVIDAD SOSTENIBLE</v>
          </cell>
          <cell r="B27" t="str">
            <v>Mejorar la calidad con sentido de humanizacion  de la prestacion de los servicios de salud en la ESE San Jose de la Palma</v>
          </cell>
          <cell r="C27" t="str">
            <v>DIMENSIÓN SALUD Y ÁMBITO LABORAL</v>
          </cell>
          <cell r="M27" t="str">
            <v>Reportes al SIVISALA</v>
          </cell>
          <cell r="N27" t="str">
            <v>Numero de Reportes entregados / Número de Reportes Programados * 100</v>
          </cell>
          <cell r="O27" t="str">
            <v>Porcentaje</v>
          </cell>
          <cell r="S27">
            <v>100</v>
          </cell>
        </row>
        <row r="28">
          <cell r="A28" t="str">
            <v>TEJIDO SOCIAL</v>
          </cell>
          <cell r="B28" t="str">
            <v>Mejorar la calidad con sentido de humanizacion  de la prestacion de los servicios de salud en la ESE San Jose de la Palma</v>
          </cell>
          <cell r="C28" t="str">
            <v>DIMENSIÓN TRANSVERSAL GESTIÓN DIFERENCIAL DE POBLACIONES VULNERABLES</v>
          </cell>
          <cell r="M28" t="str">
            <v>Estrategia implementada</v>
          </cell>
          <cell r="O28" t="str">
            <v>Porcentaje</v>
          </cell>
        </row>
        <row r="29">
          <cell r="A29" t="str">
            <v>TEJIDO SOCIAL</v>
          </cell>
          <cell r="B29" t="str">
            <v>Mejorar la calidad con sentido de humanizacion  de la prestacion de los servicios de salud en la ESE San Jose de la Palma</v>
          </cell>
          <cell r="C29" t="str">
            <v>DIMENSIÓN TRANSVERSAL GESTIÓN DIFERENCIAL DE POBLACIONES VULNERABLES</v>
          </cell>
          <cell r="M29" t="str">
            <v>Atención integral de VCA</v>
          </cell>
          <cell r="N29" t="str">
            <v># usuarios VCA atendidos de forma integral/ # usuarios  VCA atendidos * 100</v>
          </cell>
          <cell r="O29" t="str">
            <v>Porcentaje</v>
          </cell>
        </row>
        <row r="30">
          <cell r="A30" t="str">
            <v>TEJIDO SOCIAL.
INTEGRACIÓN Y GOBERNANZA</v>
          </cell>
          <cell r="B30" t="str">
            <v>Mejorar la calidad con sentido de humanizacion  de la prestacion de los servicios de salud en la ESE San Jose de la Palma</v>
          </cell>
          <cell r="C30" t="str">
            <v>DIMENSIÓN FORTALECIMIENTO DE LA AUTORIDAD SANITARIA PARA LA GESTIÓN EN SALUD</v>
          </cell>
          <cell r="M30" t="str">
            <v>% de implementación</v>
          </cell>
          <cell r="N30" t="str">
            <v># acciones realizadas del plan de accion de SIAU/ # de acciones proyectadas * 100</v>
          </cell>
          <cell r="O30" t="str">
            <v>Porcentaje</v>
          </cell>
        </row>
        <row r="31">
          <cell r="J31">
            <v>2016</v>
          </cell>
          <cell r="M31" t="str">
            <v>% de implementación</v>
          </cell>
          <cell r="N31" t="str">
            <v># acciones implementadas/# total de acciones propuestas *100</v>
          </cell>
          <cell r="O31" t="str">
            <v>Porcentaje</v>
          </cell>
          <cell r="P31">
            <v>0</v>
          </cell>
          <cell r="S31">
            <v>10</v>
          </cell>
        </row>
        <row r="32">
          <cell r="A32" t="str">
            <v>TEJIDO SOCIAL.
INTEGRACIÓN Y GOBERNANZA</v>
          </cell>
          <cell r="B32" t="str">
            <v>Mejorar la calidad con sentido de humanizacion  de la prestacion de los servicios de salud en la ESE San Jose de la Palma</v>
          </cell>
          <cell r="C32" t="str">
            <v>DIMENSIÓN FORTALECIMIENTO DE LA AUTORIDAD SANITARIA PARA LA GESTIÓN EN SALUD</v>
          </cell>
          <cell r="N32" t="str">
            <v>Numero de estandares pertinentes/numero de estandades evaluados*100</v>
          </cell>
          <cell r="O32" t="str">
            <v>Número</v>
          </cell>
        </row>
        <row r="33">
          <cell r="M33" t="str">
            <v>% de desarrollo de PAMEC</v>
          </cell>
          <cell r="N33" t="str">
            <v># acciones desarrollada de PAMEC/# de acciones proyectadas * 100</v>
          </cell>
          <cell r="O33" t="str">
            <v>Porcentaje</v>
          </cell>
        </row>
        <row r="34">
          <cell r="M34" t="str">
            <v>% de cumplimiento de los planes de mejoramiento</v>
          </cell>
          <cell r="O34" t="str">
            <v>Porcentaje</v>
          </cell>
        </row>
        <row r="36">
          <cell r="M36" t="str">
            <v>Portafolio ofertado vs REPS</v>
          </cell>
          <cell r="N36" t="str">
            <v>No. de servicios en el portafolio de servicios/No. servicios inscritos en el REPS * 100</v>
          </cell>
          <cell r="O36" t="str">
            <v>Porcentaje</v>
          </cell>
        </row>
        <row r="37">
          <cell r="A37" t="str">
            <v>TEJIDO SOCIAL.
INTEGRACIÓN Y GOBERNANZA</v>
          </cell>
          <cell r="B37" t="str">
            <v>Mejorar la calidad con sentido de humanizacion  de la prestacion de los servicios de salud en la ESE San Jose de la Palma</v>
          </cell>
          <cell r="C37" t="str">
            <v>DIMENSIÓN FORTALECIMIENTO DE LA AUTORIDAD SANITARIA PARA LA GESTIÓN EN SALUD</v>
          </cell>
          <cell r="M37" t="str">
            <v>Controles del plan de riesgo implementados</v>
          </cell>
          <cell r="N37" t="str">
            <v>No. de controles implementados/ No. de controles establecidos * 100</v>
          </cell>
          <cell r="O37" t="str">
            <v>Porcentaje</v>
          </cell>
        </row>
        <row r="38">
          <cell r="A38" t="str">
            <v>TEJIDO SOCIAL.
INTEGRACIÓN Y GOBERNANZA</v>
          </cell>
          <cell r="B38" t="str">
            <v>Lograr la ejecución de recursos con austeridad y transparencia, con el desarrollo exitoso de politicas para la gobernanza en salud</v>
          </cell>
          <cell r="C38" t="str">
            <v>DIMENSIÓN FORTALECIMIENTO DE LA AUTORIDAD SANITARIA PARA LA GESTIÓN EN SALUD</v>
          </cell>
          <cell r="M38" t="str">
            <v>Reportes asistenciales hechos al SIUS</v>
          </cell>
          <cell r="N38" t="str">
            <v># reportes menusales asistenciales realizados</v>
          </cell>
        </row>
        <row r="39">
          <cell r="M39" t="str">
            <v>Reporte realizado y enviado</v>
          </cell>
          <cell r="N39" t="str">
            <v># reportes mensuales enviados/# reportes mensuales establecidos *100</v>
          </cell>
          <cell r="O39" t="str">
            <v>Porcentaje</v>
          </cell>
          <cell r="R39">
            <v>100</v>
          </cell>
        </row>
        <row r="40">
          <cell r="M40" t="str">
            <v>Reportes realizado y enviado</v>
          </cell>
          <cell r="N40" t="str">
            <v># reportes semanales enviados/# reportes mensuales establecidos *100</v>
          </cell>
          <cell r="O40" t="str">
            <v>Porcentaje</v>
          </cell>
          <cell r="R40">
            <v>100</v>
          </cell>
        </row>
        <row r="41">
          <cell r="M41" t="str">
            <v>Reportes realizado y enviado</v>
          </cell>
          <cell r="N41" t="str">
            <v># reportes mensuales enviados/# reportes mensuales establecidos *100</v>
          </cell>
          <cell r="O41" t="str">
            <v>Porcentaje</v>
          </cell>
          <cell r="R41">
            <v>100</v>
          </cell>
        </row>
        <row r="42">
          <cell r="M42" t="str">
            <v>Servicio en modalidad de telemedicina en funcionamiento</v>
          </cell>
          <cell r="N42" t="str">
            <v># servicios prestados en la modalidad de telemedicina</v>
          </cell>
          <cell r="O42" t="str">
            <v>Nùmero</v>
          </cell>
          <cell r="P42">
            <v>1</v>
          </cell>
        </row>
        <row r="43">
          <cell r="A43" t="str">
            <v>TEJIDO SOCIAL.
INTEGRACIÓN Y GOBERNANZA</v>
          </cell>
          <cell r="B43" t="str">
            <v>Lograr la ejecución de recursos con austeridad y transparencia, con el desarrollo exitoso de politicas para la gobernanza en salud</v>
          </cell>
          <cell r="C43" t="str">
            <v>DIMENSIÓN FORTALECIMIENTO DE LA AUTORIDAD SANITARIA PARA LA GESTIÓN EN SALUD</v>
          </cell>
          <cell r="M43" t="str">
            <v>Mecanismos de participación implementados</v>
          </cell>
          <cell r="N43" t="str">
            <v># de mecanismos de participacion social desarrollados/#mecanismos de participacion social programadas para su desarrollado * 100</v>
          </cell>
          <cell r="O43" t="str">
            <v>Porcentaje</v>
          </cell>
        </row>
        <row r="44">
          <cell r="B44" t="str">
            <v>Lograr la ejecución de recursos con austeridad y transparencia, con el desarrollo exitoso de politicas para la gobernanza en salud</v>
          </cell>
          <cell r="C44" t="str">
            <v>DIMENSIÓN FORTALECIMIENTO DE LA AUTORIDAD SANITARIA PARA LA GESTIÓN EN SALUD</v>
          </cell>
          <cell r="J44">
            <v>2016</v>
          </cell>
          <cell r="O44" t="str">
            <v>Porcentaje</v>
          </cell>
        </row>
        <row r="46">
          <cell r="O46" t="str">
            <v>Numero</v>
          </cell>
        </row>
        <row r="47">
          <cell r="M47" t="str">
            <v>% de cumplimiento</v>
          </cell>
          <cell r="O47" t="str">
            <v>Porcentaje</v>
          </cell>
        </row>
        <row r="48">
          <cell r="N48" t="str">
            <v># documento ajustado</v>
          </cell>
          <cell r="O48" t="str">
            <v>Numero</v>
          </cell>
          <cell r="S48">
            <v>1</v>
          </cell>
        </row>
        <row r="49">
          <cell r="M49" t="str">
            <v>%  de contratos publlicados</v>
          </cell>
          <cell r="N49" t="str">
            <v># de contratos publicados/# de contratos que debieron ser publicados *100</v>
          </cell>
          <cell r="O49" t="str">
            <v>Porcentaje</v>
          </cell>
          <cell r="S49">
            <v>1</v>
          </cell>
        </row>
        <row r="50">
          <cell r="M50" t="str">
            <v>Procesos reclamados</v>
          </cell>
          <cell r="N50" t="str">
            <v xml:space="preserve"># procesos reclamados </v>
          </cell>
          <cell r="O50" t="str">
            <v>Numero</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ontactenos@esehospital-lapalma.gov.co"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106"/>
  <sheetViews>
    <sheetView zoomScale="60" zoomScaleNormal="60" workbookViewId="0">
      <pane xSplit="1" topLeftCell="E1" activePane="topRight" state="frozen"/>
      <selection pane="topRight" activeCell="E10" sqref="E10:E11"/>
    </sheetView>
  </sheetViews>
  <sheetFormatPr baseColWidth="10" defaultRowHeight="15" x14ac:dyDescent="0.25"/>
  <cols>
    <col min="1" max="1" width="15.42578125" customWidth="1"/>
    <col min="2" max="2" width="17.42578125" customWidth="1"/>
    <col min="4" max="4" width="4.5703125" customWidth="1"/>
    <col min="5" max="5" width="27.7109375" customWidth="1"/>
    <col min="6" max="6" width="20.140625" customWidth="1"/>
    <col min="7" max="7" width="27.42578125" customWidth="1"/>
    <col min="8" max="8" width="6.7109375" customWidth="1"/>
    <col min="9" max="9" width="10.85546875" customWidth="1"/>
    <col min="10" max="10" width="8.5703125" customWidth="1"/>
    <col min="11" max="11" width="7.28515625" customWidth="1"/>
    <col min="12" max="12" width="42.140625" customWidth="1"/>
    <col min="13" max="13" width="13.28515625" style="50" customWidth="1"/>
    <col min="14" max="15" width="13" style="50" customWidth="1"/>
    <col min="16" max="17" width="13.28515625" style="50" customWidth="1"/>
    <col min="18" max="18" width="36.42578125" style="50" customWidth="1"/>
    <col min="19" max="19" width="12.28515625" customWidth="1"/>
    <col min="20" max="21" width="11.85546875" customWidth="1"/>
    <col min="22" max="22" width="11.140625" style="147" customWidth="1"/>
    <col min="23" max="23" width="13.7109375" customWidth="1"/>
    <col min="24" max="24" width="30.7109375" customWidth="1"/>
    <col min="25" max="25" width="15.28515625" customWidth="1"/>
    <col min="26" max="26" width="15.7109375" customWidth="1"/>
    <col min="27" max="27" width="13.28515625" customWidth="1"/>
    <col min="28" max="28" width="14.140625" style="147" customWidth="1"/>
    <col min="29" max="29" width="16.7109375" customWidth="1"/>
    <col min="30" max="30" width="14.140625" customWidth="1"/>
    <col min="31" max="31" width="16.42578125" customWidth="1"/>
    <col min="32" max="32" width="51.7109375" customWidth="1"/>
    <col min="33" max="33" width="17.5703125" customWidth="1"/>
    <col min="34" max="34" width="15.7109375" customWidth="1"/>
    <col min="35" max="35" width="16" customWidth="1"/>
    <col min="36" max="36" width="14" style="147" customWidth="1"/>
    <col min="37" max="37" width="13.42578125" customWidth="1"/>
    <col min="38" max="38" width="15.28515625" customWidth="1"/>
    <col min="39" max="39" width="14.140625" customWidth="1"/>
    <col min="40" max="40" width="38" customWidth="1"/>
    <col min="41" max="41" width="17" customWidth="1"/>
    <col min="42" max="42" width="15.85546875" customWidth="1"/>
    <col min="43" max="43" width="14.7109375" customWidth="1"/>
    <col min="44" max="44" width="16.5703125" customWidth="1"/>
    <col min="45" max="45" width="13.7109375" customWidth="1"/>
    <col min="46" max="46" width="14.42578125" customWidth="1"/>
    <col min="47" max="47" width="16.7109375" customWidth="1"/>
    <col min="48" max="48" width="43.85546875" customWidth="1"/>
    <col min="51" max="51" width="24" customWidth="1"/>
  </cols>
  <sheetData>
    <row r="1" spans="1:83" s="18" customFormat="1" ht="18.75" x14ac:dyDescent="0.25">
      <c r="A1" s="36"/>
      <c r="B1" s="36"/>
      <c r="C1" s="630" t="s">
        <v>382</v>
      </c>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2"/>
      <c r="AS1" s="37"/>
      <c r="AT1" s="37"/>
      <c r="AV1" s="598"/>
      <c r="AW1" s="599"/>
      <c r="AX1" s="599"/>
      <c r="AY1" s="599"/>
      <c r="AZ1" s="599"/>
      <c r="BA1" s="599"/>
      <c r="BB1" s="599"/>
      <c r="BC1" s="599"/>
      <c r="BD1" s="599"/>
      <c r="BE1" s="599"/>
      <c r="BF1" s="599"/>
      <c r="BG1" s="599"/>
      <c r="BH1" s="599"/>
      <c r="BI1" s="599"/>
      <c r="BJ1" s="599"/>
      <c r="BK1" s="599"/>
      <c r="BL1" s="599"/>
      <c r="BM1" s="599"/>
      <c r="BN1" s="599"/>
      <c r="BO1" s="599"/>
      <c r="BP1" s="599"/>
      <c r="BQ1" s="599"/>
      <c r="BR1" s="599"/>
      <c r="BS1" s="599"/>
      <c r="BT1" s="599"/>
      <c r="BU1" s="599"/>
      <c r="BV1" s="599"/>
      <c r="BW1" s="599"/>
      <c r="BX1" s="599"/>
      <c r="BY1" s="599"/>
      <c r="BZ1" s="599"/>
      <c r="CA1" s="599"/>
      <c r="CB1" s="599"/>
      <c r="CC1" s="599"/>
      <c r="CD1" s="599"/>
      <c r="CE1" s="600"/>
    </row>
    <row r="2" spans="1:83" s="18" customFormat="1" ht="15" customHeight="1" x14ac:dyDescent="0.25">
      <c r="A2" s="36"/>
      <c r="B2" s="36"/>
      <c r="C2" s="590" t="s">
        <v>272</v>
      </c>
      <c r="D2" s="590"/>
      <c r="E2" s="590" t="s">
        <v>273</v>
      </c>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37"/>
      <c r="AT2" s="37"/>
      <c r="AV2" s="598"/>
      <c r="AW2" s="599"/>
      <c r="AX2" s="599"/>
      <c r="AY2" s="599"/>
      <c r="AZ2" s="599"/>
      <c r="BA2" s="599"/>
      <c r="BB2" s="599"/>
      <c r="BC2" s="599"/>
      <c r="BD2" s="599"/>
      <c r="BE2" s="599"/>
      <c r="BF2" s="599"/>
      <c r="BG2" s="599"/>
      <c r="BH2" s="599"/>
      <c r="BI2" s="599"/>
      <c r="BJ2" s="599"/>
      <c r="BK2" s="599"/>
      <c r="BL2" s="599"/>
      <c r="BM2" s="599"/>
      <c r="BN2" s="599"/>
      <c r="BO2" s="599"/>
      <c r="BP2" s="599"/>
      <c r="BQ2" s="599"/>
      <c r="BR2" s="599"/>
      <c r="BS2" s="599"/>
      <c r="BT2" s="599"/>
      <c r="BU2" s="599"/>
      <c r="BV2" s="599"/>
      <c r="BW2" s="599"/>
      <c r="BX2" s="599"/>
      <c r="BY2" s="599"/>
      <c r="BZ2" s="599"/>
      <c r="CA2" s="599"/>
      <c r="CB2" s="599"/>
      <c r="CC2" s="599"/>
      <c r="CD2" s="599"/>
      <c r="CE2" s="600"/>
    </row>
    <row r="3" spans="1:83" s="18" customFormat="1" x14ac:dyDescent="0.25">
      <c r="A3" s="36"/>
      <c r="B3" s="36"/>
      <c r="C3" s="590" t="s">
        <v>274</v>
      </c>
      <c r="D3" s="590"/>
      <c r="E3" s="590" t="s">
        <v>577</v>
      </c>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37"/>
      <c r="AT3" s="37"/>
      <c r="AV3" s="598"/>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600"/>
    </row>
    <row r="4" spans="1:83" s="18" customFormat="1" ht="15.75" thickBot="1" x14ac:dyDescent="0.3">
      <c r="A4" s="36"/>
      <c r="B4" s="36"/>
      <c r="C4" s="590" t="s">
        <v>268</v>
      </c>
      <c r="D4" s="590"/>
      <c r="E4" s="633" t="s">
        <v>578</v>
      </c>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634"/>
      <c r="AL4" s="634"/>
      <c r="AM4" s="634"/>
      <c r="AN4" s="634"/>
      <c r="AO4" s="634"/>
      <c r="AP4" s="634"/>
      <c r="AQ4" s="634"/>
      <c r="AR4" s="635"/>
      <c r="AS4" s="37"/>
      <c r="AT4" s="37"/>
      <c r="AV4" s="598"/>
      <c r="AW4" s="599"/>
      <c r="AX4" s="599"/>
      <c r="AY4" s="599"/>
      <c r="AZ4" s="599"/>
      <c r="BA4" s="599"/>
      <c r="BB4" s="599"/>
      <c r="BC4" s="599"/>
      <c r="BD4" s="599"/>
      <c r="BE4" s="599"/>
      <c r="BF4" s="599"/>
      <c r="BG4" s="599"/>
      <c r="BH4" s="599"/>
      <c r="BI4" s="599"/>
      <c r="BJ4" s="599"/>
      <c r="BK4" s="599"/>
      <c r="BL4" s="599"/>
      <c r="BM4" s="599"/>
      <c r="BN4" s="599"/>
      <c r="BO4" s="599"/>
      <c r="BP4" s="599"/>
      <c r="BQ4" s="599"/>
      <c r="BR4" s="599"/>
      <c r="BS4" s="599"/>
      <c r="BT4" s="599"/>
      <c r="BU4" s="599"/>
      <c r="BV4" s="599"/>
      <c r="BW4" s="599"/>
      <c r="BX4" s="599"/>
      <c r="BY4" s="599"/>
      <c r="BZ4" s="599"/>
      <c r="CA4" s="599"/>
      <c r="CB4" s="599"/>
      <c r="CC4" s="599"/>
      <c r="CD4" s="599"/>
      <c r="CE4" s="600"/>
    </row>
    <row r="5" spans="1:83" s="18" customFormat="1" ht="14.1" customHeight="1" thickBot="1" x14ac:dyDescent="0.3">
      <c r="A5" s="36"/>
      <c r="B5" s="36"/>
      <c r="C5" s="590" t="s">
        <v>270</v>
      </c>
      <c r="D5" s="590"/>
      <c r="E5" s="591" t="s">
        <v>271</v>
      </c>
      <c r="F5" s="592"/>
      <c r="G5" s="592"/>
      <c r="H5" s="592"/>
      <c r="I5" s="592"/>
      <c r="J5" s="592"/>
      <c r="K5" s="592"/>
      <c r="L5" s="38"/>
      <c r="M5" s="32"/>
      <c r="N5" s="32"/>
      <c r="O5" s="32"/>
      <c r="P5" s="32"/>
      <c r="Q5" s="32"/>
      <c r="R5" s="32"/>
      <c r="S5" s="38"/>
      <c r="T5" s="38"/>
      <c r="U5" s="38"/>
      <c r="V5" s="38"/>
      <c r="W5" s="38"/>
      <c r="X5" s="39"/>
      <c r="Y5" s="39"/>
      <c r="Z5" s="593" t="s">
        <v>275</v>
      </c>
      <c r="AA5" s="594"/>
      <c r="AB5" s="595"/>
      <c r="AC5" s="595"/>
      <c r="AD5" s="595"/>
      <c r="AE5" s="596"/>
      <c r="AF5" s="597"/>
      <c r="AG5" s="597"/>
      <c r="AH5" s="597"/>
      <c r="AI5" s="597"/>
      <c r="AJ5" s="597"/>
      <c r="AK5" s="597"/>
      <c r="AL5" s="597"/>
      <c r="AM5" s="597"/>
      <c r="AN5" s="38"/>
      <c r="AO5" s="38"/>
      <c r="AP5" s="38"/>
      <c r="AQ5" s="38"/>
      <c r="AR5" s="40"/>
      <c r="AS5" s="37"/>
      <c r="AT5" s="37"/>
      <c r="AU5" s="38"/>
      <c r="AV5" s="598"/>
      <c r="AW5" s="599"/>
      <c r="AX5" s="599"/>
      <c r="AY5" s="599"/>
      <c r="AZ5" s="599"/>
      <c r="BA5" s="599"/>
      <c r="BB5" s="599"/>
      <c r="BC5" s="599"/>
      <c r="BD5" s="599"/>
      <c r="BE5" s="599"/>
      <c r="BF5" s="599"/>
      <c r="BG5" s="599"/>
      <c r="BH5" s="599"/>
      <c r="BI5" s="599"/>
      <c r="BJ5" s="599"/>
      <c r="BK5" s="599"/>
      <c r="BL5" s="599"/>
      <c r="BM5" s="599"/>
      <c r="BN5" s="599"/>
      <c r="BO5" s="599"/>
      <c r="BP5" s="599"/>
      <c r="BQ5" s="599"/>
      <c r="BR5" s="599"/>
      <c r="BS5" s="599"/>
      <c r="BT5" s="599"/>
      <c r="BU5" s="599"/>
      <c r="BV5" s="599"/>
      <c r="BW5" s="599"/>
      <c r="BX5" s="599"/>
      <c r="BY5" s="599"/>
      <c r="BZ5" s="599"/>
      <c r="CA5" s="599"/>
      <c r="CB5" s="599"/>
      <c r="CC5" s="599"/>
      <c r="CD5" s="599"/>
      <c r="CE5" s="600"/>
    </row>
    <row r="6" spans="1:83" ht="78.75" customHeight="1" thickBot="1" x14ac:dyDescent="0.3">
      <c r="A6" s="712" t="s">
        <v>59</v>
      </c>
      <c r="B6" s="713"/>
      <c r="C6" s="713"/>
      <c r="D6" s="713"/>
      <c r="E6" s="713"/>
      <c r="F6" s="713"/>
      <c r="G6" s="713"/>
      <c r="H6" s="713"/>
      <c r="I6" s="713"/>
      <c r="J6" s="713"/>
      <c r="K6" s="713"/>
      <c r="L6" s="713"/>
      <c r="M6" s="713"/>
      <c r="N6" s="713"/>
      <c r="O6" s="713"/>
      <c r="P6" s="713"/>
      <c r="Q6" s="714"/>
      <c r="R6" s="249"/>
      <c r="S6" s="601" t="s">
        <v>56</v>
      </c>
      <c r="T6" s="602"/>
      <c r="U6" s="602"/>
      <c r="V6" s="602"/>
      <c r="W6" s="602"/>
      <c r="X6" s="603"/>
      <c r="Y6" s="601" t="s">
        <v>40</v>
      </c>
      <c r="Z6" s="602"/>
      <c r="AA6" s="602"/>
      <c r="AB6" s="602"/>
      <c r="AC6" s="602"/>
      <c r="AD6" s="602"/>
      <c r="AE6" s="602"/>
      <c r="AF6" s="603"/>
      <c r="AG6" s="601" t="s">
        <v>41</v>
      </c>
      <c r="AH6" s="602"/>
      <c r="AI6" s="602"/>
      <c r="AJ6" s="602"/>
      <c r="AK6" s="602"/>
      <c r="AL6" s="602"/>
      <c r="AM6" s="602"/>
      <c r="AN6" s="603"/>
      <c r="AO6" s="648" t="s">
        <v>48</v>
      </c>
      <c r="AP6" s="649"/>
      <c r="AQ6" s="649"/>
      <c r="AR6" s="649"/>
      <c r="AS6" s="649"/>
      <c r="AT6" s="649"/>
      <c r="AU6" s="649"/>
      <c r="AV6" s="650"/>
      <c r="AW6" s="645" t="s">
        <v>55</v>
      </c>
      <c r="AX6" s="646" t="s">
        <v>60</v>
      </c>
      <c r="AY6" s="7"/>
    </row>
    <row r="7" spans="1:83" s="2" customFormat="1" ht="15" customHeight="1" x14ac:dyDescent="0.2">
      <c r="A7" s="722" t="s">
        <v>0</v>
      </c>
      <c r="B7" s="715" t="s">
        <v>1</v>
      </c>
      <c r="C7" s="618" t="s">
        <v>2</v>
      </c>
      <c r="D7" s="618"/>
      <c r="E7" s="621" t="s">
        <v>3</v>
      </c>
      <c r="F7" s="618" t="s">
        <v>4</v>
      </c>
      <c r="G7" s="618"/>
      <c r="H7" s="618"/>
      <c r="I7" s="618"/>
      <c r="J7" s="618"/>
      <c r="K7" s="627" t="s">
        <v>324</v>
      </c>
      <c r="L7" s="621" t="s">
        <v>5</v>
      </c>
      <c r="M7" s="636" t="s">
        <v>6</v>
      </c>
      <c r="N7" s="643" t="s">
        <v>383</v>
      </c>
      <c r="O7" s="710" t="s">
        <v>384</v>
      </c>
      <c r="P7" s="710" t="s">
        <v>385</v>
      </c>
      <c r="Q7" s="710" t="s">
        <v>386</v>
      </c>
      <c r="R7" s="643" t="s">
        <v>387</v>
      </c>
      <c r="S7" s="642" t="s">
        <v>36</v>
      </c>
      <c r="T7" s="610" t="s">
        <v>35</v>
      </c>
      <c r="U7" s="639" t="s">
        <v>7</v>
      </c>
      <c r="V7" s="610" t="s">
        <v>8</v>
      </c>
      <c r="W7" s="610" t="s">
        <v>9</v>
      </c>
      <c r="X7" s="610" t="s">
        <v>10</v>
      </c>
      <c r="Y7" s="613" t="s">
        <v>37</v>
      </c>
      <c r="Z7" s="607" t="s">
        <v>38</v>
      </c>
      <c r="AA7" s="604" t="s">
        <v>20</v>
      </c>
      <c r="AB7" s="604" t="s">
        <v>21</v>
      </c>
      <c r="AC7" s="610" t="s">
        <v>39</v>
      </c>
      <c r="AD7" s="604" t="s">
        <v>22</v>
      </c>
      <c r="AE7" s="604" t="s">
        <v>9</v>
      </c>
      <c r="AF7" s="604" t="s">
        <v>10</v>
      </c>
      <c r="AG7" s="613" t="s">
        <v>42</v>
      </c>
      <c r="AH7" s="607" t="s">
        <v>43</v>
      </c>
      <c r="AI7" s="604" t="s">
        <v>44</v>
      </c>
      <c r="AJ7" s="604" t="s">
        <v>45</v>
      </c>
      <c r="AK7" s="610" t="s">
        <v>46</v>
      </c>
      <c r="AL7" s="604" t="s">
        <v>47</v>
      </c>
      <c r="AM7" s="604" t="s">
        <v>9</v>
      </c>
      <c r="AN7" s="604" t="s">
        <v>10</v>
      </c>
      <c r="AO7" s="613" t="s">
        <v>49</v>
      </c>
      <c r="AP7" s="607" t="s">
        <v>50</v>
      </c>
      <c r="AQ7" s="604" t="s">
        <v>51</v>
      </c>
      <c r="AR7" s="604" t="s">
        <v>52</v>
      </c>
      <c r="AS7" s="610" t="s">
        <v>53</v>
      </c>
      <c r="AT7" s="604" t="s">
        <v>54</v>
      </c>
      <c r="AU7" s="604" t="s">
        <v>9</v>
      </c>
      <c r="AV7" s="671" t="s">
        <v>10</v>
      </c>
      <c r="AW7" s="645"/>
      <c r="AX7" s="647"/>
      <c r="AY7" s="665" t="s">
        <v>336</v>
      </c>
      <c r="BM7" s="624"/>
      <c r="BN7" s="616"/>
    </row>
    <row r="8" spans="1:83" s="2" customFormat="1" ht="36.75" customHeight="1" x14ac:dyDescent="0.2">
      <c r="A8" s="723"/>
      <c r="B8" s="716"/>
      <c r="C8" s="619"/>
      <c r="D8" s="619"/>
      <c r="E8" s="622"/>
      <c r="F8" s="619" t="s">
        <v>13</v>
      </c>
      <c r="G8" s="619" t="s">
        <v>14</v>
      </c>
      <c r="H8" s="619" t="s">
        <v>15</v>
      </c>
      <c r="I8" s="620" t="s">
        <v>16</v>
      </c>
      <c r="J8" s="620"/>
      <c r="K8" s="628"/>
      <c r="L8" s="622"/>
      <c r="M8" s="637"/>
      <c r="N8" s="644"/>
      <c r="O8" s="711"/>
      <c r="P8" s="711"/>
      <c r="Q8" s="711"/>
      <c r="R8" s="644"/>
      <c r="S8" s="642"/>
      <c r="T8" s="611"/>
      <c r="U8" s="640"/>
      <c r="V8" s="611"/>
      <c r="W8" s="611"/>
      <c r="X8" s="611"/>
      <c r="Y8" s="614"/>
      <c r="Z8" s="608"/>
      <c r="AA8" s="605"/>
      <c r="AB8" s="605"/>
      <c r="AC8" s="611"/>
      <c r="AD8" s="605"/>
      <c r="AE8" s="605"/>
      <c r="AF8" s="605"/>
      <c r="AG8" s="614"/>
      <c r="AH8" s="608"/>
      <c r="AI8" s="605"/>
      <c r="AJ8" s="605"/>
      <c r="AK8" s="611"/>
      <c r="AL8" s="605"/>
      <c r="AM8" s="605"/>
      <c r="AN8" s="605"/>
      <c r="AO8" s="614"/>
      <c r="AP8" s="608"/>
      <c r="AQ8" s="605"/>
      <c r="AR8" s="605"/>
      <c r="AS8" s="611"/>
      <c r="AT8" s="605"/>
      <c r="AU8" s="605"/>
      <c r="AV8" s="672"/>
      <c r="AW8" s="645"/>
      <c r="AX8" s="647"/>
      <c r="AY8" s="666"/>
      <c r="BM8" s="625"/>
      <c r="BN8" s="617"/>
    </row>
    <row r="9" spans="1:83" s="2" customFormat="1" ht="92.25" customHeight="1" x14ac:dyDescent="0.2">
      <c r="A9" s="724"/>
      <c r="B9" s="717"/>
      <c r="C9" s="616"/>
      <c r="D9" s="616"/>
      <c r="E9" s="623"/>
      <c r="F9" s="616"/>
      <c r="G9" s="616"/>
      <c r="H9" s="616"/>
      <c r="I9" s="70" t="s">
        <v>17</v>
      </c>
      <c r="J9" s="70" t="s">
        <v>18</v>
      </c>
      <c r="K9" s="629"/>
      <c r="L9" s="623"/>
      <c r="M9" s="638"/>
      <c r="N9" s="644"/>
      <c r="O9" s="711"/>
      <c r="P9" s="711"/>
      <c r="Q9" s="711"/>
      <c r="R9" s="644"/>
      <c r="S9" s="642"/>
      <c r="T9" s="612"/>
      <c r="U9" s="641"/>
      <c r="V9" s="612"/>
      <c r="W9" s="612"/>
      <c r="X9" s="612"/>
      <c r="Y9" s="615"/>
      <c r="Z9" s="609"/>
      <c r="AA9" s="606"/>
      <c r="AB9" s="606"/>
      <c r="AC9" s="612"/>
      <c r="AD9" s="606"/>
      <c r="AE9" s="606"/>
      <c r="AF9" s="606"/>
      <c r="AG9" s="615"/>
      <c r="AH9" s="609"/>
      <c r="AI9" s="606"/>
      <c r="AJ9" s="606"/>
      <c r="AK9" s="612"/>
      <c r="AL9" s="606"/>
      <c r="AM9" s="606"/>
      <c r="AN9" s="606"/>
      <c r="AO9" s="615"/>
      <c r="AP9" s="609"/>
      <c r="AQ9" s="606"/>
      <c r="AR9" s="606"/>
      <c r="AS9" s="612"/>
      <c r="AT9" s="606"/>
      <c r="AU9" s="606"/>
      <c r="AV9" s="673"/>
      <c r="AW9" s="645"/>
      <c r="AX9" s="647"/>
      <c r="AY9" s="666"/>
      <c r="BM9" s="626"/>
      <c r="BN9" s="618"/>
    </row>
    <row r="10" spans="1:83" s="1" customFormat="1" ht="58.5" customHeight="1" x14ac:dyDescent="0.25">
      <c r="A10" s="527" t="s">
        <v>61</v>
      </c>
      <c r="B10" s="581" t="s">
        <v>63</v>
      </c>
      <c r="C10" s="527" t="s">
        <v>19</v>
      </c>
      <c r="D10" s="652"/>
      <c r="E10" s="521" t="s">
        <v>310</v>
      </c>
      <c r="F10" s="539" t="s">
        <v>531</v>
      </c>
      <c r="G10" s="701" t="s">
        <v>388</v>
      </c>
      <c r="H10" s="513" t="s">
        <v>73</v>
      </c>
      <c r="I10" s="503">
        <v>10</v>
      </c>
      <c r="J10" s="503">
        <v>2017</v>
      </c>
      <c r="K10" s="523">
        <v>0.1</v>
      </c>
      <c r="L10" s="348" t="s">
        <v>535</v>
      </c>
      <c r="M10" s="227">
        <v>0.5</v>
      </c>
      <c r="N10" s="353">
        <v>1</v>
      </c>
      <c r="O10" s="331">
        <v>1</v>
      </c>
      <c r="P10" s="331">
        <v>1</v>
      </c>
      <c r="Q10" s="331">
        <v>1</v>
      </c>
      <c r="R10" s="367" t="s">
        <v>537</v>
      </c>
      <c r="S10" s="4"/>
      <c r="T10" s="112"/>
      <c r="U10" s="332" t="s">
        <v>536</v>
      </c>
      <c r="V10" s="129"/>
      <c r="W10" s="54"/>
      <c r="X10" s="51"/>
      <c r="Y10" s="655"/>
      <c r="Z10" s="656"/>
      <c r="AA10" s="75">
        <v>0.1</v>
      </c>
      <c r="AB10" s="75"/>
      <c r="AC10" s="67"/>
      <c r="AD10" s="67"/>
      <c r="AE10" s="67"/>
      <c r="AF10" s="76"/>
      <c r="AG10" s="518"/>
      <c r="AH10" s="553"/>
      <c r="AI10" s="74"/>
      <c r="AJ10" s="131"/>
      <c r="AK10" s="74"/>
      <c r="AL10" s="74"/>
      <c r="AM10" s="74"/>
      <c r="AN10" s="51"/>
      <c r="AO10" s="518"/>
      <c r="AP10" s="518"/>
      <c r="AQ10" s="74"/>
      <c r="AR10" s="74"/>
      <c r="AS10" s="74"/>
      <c r="AT10" s="74"/>
      <c r="AU10" s="74"/>
      <c r="AV10" s="51"/>
      <c r="AW10" s="201"/>
      <c r="AX10" s="227"/>
      <c r="AY10" s="507" t="s">
        <v>335</v>
      </c>
    </row>
    <row r="11" spans="1:83" ht="66" customHeight="1" x14ac:dyDescent="0.25">
      <c r="A11" s="653"/>
      <c r="B11" s="581"/>
      <c r="C11" s="718"/>
      <c r="D11" s="718"/>
      <c r="E11" s="522"/>
      <c r="F11" s="719"/>
      <c r="G11" s="720"/>
      <c r="H11" s="721"/>
      <c r="I11" s="504"/>
      <c r="J11" s="504"/>
      <c r="K11" s="515"/>
      <c r="L11" s="348" t="s">
        <v>534</v>
      </c>
      <c r="M11" s="227">
        <v>0.5</v>
      </c>
      <c r="N11" s="353">
        <v>1</v>
      </c>
      <c r="O11" s="331">
        <v>1</v>
      </c>
      <c r="P11" s="331">
        <v>1</v>
      </c>
      <c r="Q11" s="331">
        <v>1</v>
      </c>
      <c r="R11" s="367" t="s">
        <v>538</v>
      </c>
      <c r="S11" s="4"/>
      <c r="T11" s="112"/>
      <c r="U11" s="332" t="s">
        <v>536</v>
      </c>
      <c r="V11" s="129"/>
      <c r="W11" s="54"/>
      <c r="X11" s="51"/>
      <c r="Y11" s="537"/>
      <c r="Z11" s="511"/>
      <c r="AA11" s="75">
        <v>0.3</v>
      </c>
      <c r="AB11" s="75"/>
      <c r="AC11" s="67"/>
      <c r="AD11" s="67"/>
      <c r="AE11" s="67"/>
      <c r="AF11" s="76"/>
      <c r="AG11" s="537"/>
      <c r="AH11" s="511"/>
      <c r="AI11" s="168">
        <v>0.1</v>
      </c>
      <c r="AJ11" s="131"/>
      <c r="AK11" s="74"/>
      <c r="AL11" s="74"/>
      <c r="AM11" s="74"/>
      <c r="AN11" s="51"/>
      <c r="AO11" s="537"/>
      <c r="AP11" s="537"/>
      <c r="AQ11" s="168">
        <v>0.1</v>
      </c>
      <c r="AR11" s="74"/>
      <c r="AS11" s="74"/>
      <c r="AT11" s="74"/>
      <c r="AU11" s="74"/>
      <c r="AV11" s="51"/>
      <c r="AW11" s="201"/>
      <c r="AX11" s="227"/>
      <c r="AY11" s="520"/>
    </row>
    <row r="12" spans="1:83" ht="66" customHeight="1" x14ac:dyDescent="0.25">
      <c r="A12" s="653"/>
      <c r="B12" s="581"/>
      <c r="C12" s="718"/>
      <c r="D12" s="718"/>
      <c r="E12" s="521" t="s">
        <v>530</v>
      </c>
      <c r="F12" s="539" t="s">
        <v>532</v>
      </c>
      <c r="G12" s="701" t="s">
        <v>533</v>
      </c>
      <c r="H12" s="513" t="s">
        <v>73</v>
      </c>
      <c r="I12" s="503">
        <v>0</v>
      </c>
      <c r="J12" s="503">
        <v>2017</v>
      </c>
      <c r="K12" s="523">
        <v>0.1</v>
      </c>
      <c r="L12" s="348" t="s">
        <v>540</v>
      </c>
      <c r="M12" s="227">
        <v>0.3</v>
      </c>
      <c r="N12" s="353"/>
      <c r="O12" s="331">
        <v>1</v>
      </c>
      <c r="P12" s="301"/>
      <c r="Q12" s="301"/>
      <c r="R12" s="367" t="s">
        <v>539</v>
      </c>
      <c r="S12" s="4"/>
      <c r="T12" s="112"/>
      <c r="U12" s="332">
        <v>0</v>
      </c>
      <c r="V12" s="266"/>
      <c r="W12" s="266"/>
      <c r="X12" s="102"/>
      <c r="Y12" s="537"/>
      <c r="Z12" s="511"/>
      <c r="AA12" s="75">
        <v>0.1</v>
      </c>
      <c r="AB12" s="75"/>
      <c r="AC12" s="117"/>
      <c r="AD12" s="117"/>
      <c r="AE12" s="117"/>
      <c r="AF12" s="76"/>
      <c r="AG12" s="537"/>
      <c r="AH12" s="511"/>
      <c r="AI12" s="283">
        <v>0.1</v>
      </c>
      <c r="AJ12" s="290"/>
      <c r="AK12" s="290"/>
      <c r="AL12" s="290"/>
      <c r="AM12" s="290"/>
      <c r="AN12" s="102"/>
      <c r="AO12" s="537"/>
      <c r="AP12" s="537"/>
      <c r="AQ12" s="283">
        <v>0.1</v>
      </c>
      <c r="AR12" s="290"/>
      <c r="AS12" s="290"/>
      <c r="AT12" s="290"/>
      <c r="AU12" s="290"/>
      <c r="AV12" s="102"/>
      <c r="AW12" s="290"/>
      <c r="AX12" s="227"/>
      <c r="AY12" s="520"/>
    </row>
    <row r="13" spans="1:83" ht="69.75" customHeight="1" x14ac:dyDescent="0.25">
      <c r="A13" s="653"/>
      <c r="B13" s="581"/>
      <c r="C13" s="718"/>
      <c r="D13" s="718"/>
      <c r="E13" s="522"/>
      <c r="F13" s="719"/>
      <c r="G13" s="720"/>
      <c r="H13" s="721"/>
      <c r="I13" s="504"/>
      <c r="J13" s="504"/>
      <c r="K13" s="515"/>
      <c r="L13" s="348" t="s">
        <v>542</v>
      </c>
      <c r="M13" s="228">
        <v>0.7</v>
      </c>
      <c r="N13" s="353"/>
      <c r="O13" s="300">
        <v>1</v>
      </c>
      <c r="P13" s="300">
        <v>1</v>
      </c>
      <c r="Q13" s="300">
        <v>1</v>
      </c>
      <c r="R13" s="365" t="s">
        <v>543</v>
      </c>
      <c r="S13" s="4"/>
      <c r="T13" s="112"/>
      <c r="U13" s="333">
        <v>0</v>
      </c>
      <c r="V13" s="129"/>
      <c r="W13" s="54"/>
      <c r="X13" s="51"/>
      <c r="Y13" s="515"/>
      <c r="Z13" s="512"/>
      <c r="AA13" s="196">
        <v>0.1</v>
      </c>
      <c r="AB13" s="77"/>
      <c r="AC13" s="67"/>
      <c r="AD13" s="67"/>
      <c r="AE13" s="67"/>
      <c r="AF13" s="51"/>
      <c r="AG13" s="515"/>
      <c r="AH13" s="512"/>
      <c r="AI13" s="168">
        <v>0.1</v>
      </c>
      <c r="AJ13" s="130"/>
      <c r="AK13" s="168"/>
      <c r="AL13" s="58"/>
      <c r="AM13" s="78"/>
      <c r="AN13" s="153"/>
      <c r="AO13" s="515"/>
      <c r="AP13" s="515"/>
      <c r="AQ13" s="168">
        <v>0.1</v>
      </c>
      <c r="AR13" s="97"/>
      <c r="AS13" s="58"/>
      <c r="AT13" s="58"/>
      <c r="AU13" s="58"/>
      <c r="AV13" s="76"/>
      <c r="AW13" s="201"/>
      <c r="AX13" s="227"/>
      <c r="AY13" s="509"/>
    </row>
    <row r="14" spans="1:83" ht="101.25" customHeight="1" x14ac:dyDescent="0.25">
      <c r="A14" s="527" t="s">
        <v>62</v>
      </c>
      <c r="B14" s="527" t="s">
        <v>69</v>
      </c>
      <c r="C14" s="527" t="s">
        <v>70</v>
      </c>
      <c r="D14" s="652"/>
      <c r="E14" s="572" t="s">
        <v>514</v>
      </c>
      <c r="F14" s="527" t="s">
        <v>71</v>
      </c>
      <c r="G14" s="504" t="s">
        <v>541</v>
      </c>
      <c r="H14" s="527" t="s">
        <v>73</v>
      </c>
      <c r="I14" s="575">
        <v>21</v>
      </c>
      <c r="J14" s="527">
        <v>2017</v>
      </c>
      <c r="K14" s="526">
        <v>0.18</v>
      </c>
      <c r="L14" s="348" t="s">
        <v>476</v>
      </c>
      <c r="M14" s="228">
        <v>0.3</v>
      </c>
      <c r="N14" s="360">
        <v>458</v>
      </c>
      <c r="O14" s="308">
        <v>458</v>
      </c>
      <c r="P14" s="308">
        <v>458</v>
      </c>
      <c r="Q14" s="308">
        <v>458</v>
      </c>
      <c r="R14" s="365" t="s">
        <v>389</v>
      </c>
      <c r="S14" s="541"/>
      <c r="T14" s="566"/>
      <c r="U14" s="283" t="s">
        <v>322</v>
      </c>
      <c r="V14" s="129"/>
      <c r="W14" s="54"/>
      <c r="X14" s="102"/>
      <c r="Z14" s="657"/>
      <c r="AA14" s="283" t="s">
        <v>322</v>
      </c>
      <c r="AB14" s="77"/>
      <c r="AC14" s="77"/>
      <c r="AD14" s="67"/>
      <c r="AE14" s="67"/>
      <c r="AF14" s="51"/>
      <c r="AG14" s="518">
        <v>0</v>
      </c>
      <c r="AH14" s="656"/>
      <c r="AI14" s="283" t="s">
        <v>322</v>
      </c>
      <c r="AJ14" s="151"/>
      <c r="AK14" s="78"/>
      <c r="AL14" s="78"/>
      <c r="AM14" s="74"/>
      <c r="AN14" s="51"/>
      <c r="AO14" s="662"/>
      <c r="AP14" s="506"/>
      <c r="AQ14" s="283" t="s">
        <v>322</v>
      </c>
      <c r="AR14" s="97"/>
      <c r="AS14" s="97"/>
      <c r="AT14" s="97"/>
      <c r="AU14" s="168"/>
      <c r="AV14" s="172"/>
      <c r="AW14" s="201"/>
      <c r="AX14" s="227"/>
      <c r="AY14" s="507" t="s">
        <v>334</v>
      </c>
    </row>
    <row r="15" spans="1:83" ht="85.5" customHeight="1" x14ac:dyDescent="0.25">
      <c r="A15" s="527"/>
      <c r="B15" s="527"/>
      <c r="C15" s="527"/>
      <c r="D15" s="652"/>
      <c r="E15" s="572"/>
      <c r="F15" s="527"/>
      <c r="G15" s="503"/>
      <c r="H15" s="527"/>
      <c r="I15" s="575"/>
      <c r="J15" s="527"/>
      <c r="K15" s="526"/>
      <c r="L15" s="348" t="s">
        <v>479</v>
      </c>
      <c r="M15" s="228">
        <v>0.3</v>
      </c>
      <c r="N15" s="360">
        <v>458</v>
      </c>
      <c r="O15" s="308">
        <v>458</v>
      </c>
      <c r="P15" s="308">
        <v>458</v>
      </c>
      <c r="Q15" s="308">
        <v>458</v>
      </c>
      <c r="R15" s="348" t="s">
        <v>477</v>
      </c>
      <c r="S15" s="541"/>
      <c r="T15" s="566"/>
      <c r="U15" s="283" t="s">
        <v>322</v>
      </c>
      <c r="V15" s="266"/>
      <c r="W15" s="266"/>
      <c r="X15" s="102"/>
      <c r="Z15" s="658"/>
      <c r="AA15" s="283" t="s">
        <v>322</v>
      </c>
      <c r="AB15" s="307"/>
      <c r="AC15" s="307"/>
      <c r="AD15" s="281"/>
      <c r="AE15" s="281"/>
      <c r="AF15" s="102"/>
      <c r="AG15" s="659"/>
      <c r="AH15" s="660"/>
      <c r="AI15" s="283" t="s">
        <v>322</v>
      </c>
      <c r="AJ15" s="151"/>
      <c r="AK15" s="78"/>
      <c r="AL15" s="78"/>
      <c r="AM15" s="290"/>
      <c r="AN15" s="102"/>
      <c r="AO15" s="537"/>
      <c r="AP15" s="685"/>
      <c r="AQ15" s="283" t="s">
        <v>322</v>
      </c>
      <c r="AR15" s="283"/>
      <c r="AS15" s="283"/>
      <c r="AT15" s="283"/>
      <c r="AU15" s="283"/>
      <c r="AV15" s="221"/>
      <c r="AW15" s="290"/>
      <c r="AX15" s="227"/>
      <c r="AY15" s="520"/>
    </row>
    <row r="16" spans="1:83" ht="101.25" customHeight="1" x14ac:dyDescent="0.25">
      <c r="A16" s="651"/>
      <c r="B16" s="651"/>
      <c r="C16" s="653"/>
      <c r="D16" s="653"/>
      <c r="E16" s="654"/>
      <c r="F16" s="587"/>
      <c r="G16" s="585"/>
      <c r="H16" s="587"/>
      <c r="I16" s="587"/>
      <c r="J16" s="587"/>
      <c r="K16" s="587"/>
      <c r="L16" s="348" t="s">
        <v>478</v>
      </c>
      <c r="M16" s="228">
        <v>0.4</v>
      </c>
      <c r="N16" s="353">
        <v>3</v>
      </c>
      <c r="O16" s="300">
        <v>3</v>
      </c>
      <c r="P16" s="300">
        <v>3</v>
      </c>
      <c r="Q16" s="300">
        <v>2</v>
      </c>
      <c r="R16" s="368" t="s">
        <v>480</v>
      </c>
      <c r="S16" s="515"/>
      <c r="T16" s="512"/>
      <c r="U16" s="168">
        <v>0.15</v>
      </c>
      <c r="V16" s="129"/>
      <c r="W16" s="54"/>
      <c r="X16" s="102"/>
      <c r="Z16" s="515"/>
      <c r="AA16" s="252">
        <v>0.15</v>
      </c>
      <c r="AB16" s="174"/>
      <c r="AC16" s="174"/>
      <c r="AD16" s="87"/>
      <c r="AE16" s="87"/>
      <c r="AF16" s="54"/>
      <c r="AG16" s="515"/>
      <c r="AH16" s="512"/>
      <c r="AI16" s="251">
        <v>0.15</v>
      </c>
      <c r="AJ16" s="131"/>
      <c r="AK16" s="74"/>
      <c r="AL16" s="74"/>
      <c r="AM16" s="120"/>
      <c r="AN16" s="80"/>
      <c r="AO16" s="512"/>
      <c r="AP16" s="512"/>
      <c r="AQ16" s="197">
        <v>0.15</v>
      </c>
      <c r="AR16" s="197"/>
      <c r="AS16" s="120"/>
      <c r="AT16" s="120"/>
      <c r="AU16" s="168"/>
      <c r="AV16" s="167"/>
      <c r="AW16" s="200"/>
      <c r="AX16" s="228"/>
      <c r="AY16" s="509"/>
    </row>
    <row r="17" spans="1:51" ht="94.5" customHeight="1" x14ac:dyDescent="0.25">
      <c r="A17" s="503" t="str">
        <f>'[1]PLAN INDICATIVO '!A15</f>
        <v>TEJIDO SOCIAL</v>
      </c>
      <c r="B17" s="503" t="str">
        <f>'[1]PLAN INDICATIVO '!B15</f>
        <v>Mejorar la calidad con sentido de humanizacion  de la prestacion de los servicios de salud en la ESE San Jose de la Palma</v>
      </c>
      <c r="C17" s="539" t="str">
        <f>'[1]PLAN INDICATIVO '!C15:D15</f>
        <v xml:space="preserve"> DIMENSIÓN DE VIDA SALUDABLE Y CONDICIONES NO TRANSMISIBLES</v>
      </c>
      <c r="D17" s="513"/>
      <c r="E17" s="699" t="s">
        <v>544</v>
      </c>
      <c r="F17" s="539" t="s">
        <v>390</v>
      </c>
      <c r="G17" s="701" t="s">
        <v>528</v>
      </c>
      <c r="H17" s="513" t="str">
        <f>'[1]PLAN INDICATIVO '!R15</f>
        <v>Porcentaje</v>
      </c>
      <c r="I17" s="518">
        <v>0.22</v>
      </c>
      <c r="J17" s="503">
        <v>2017</v>
      </c>
      <c r="K17" s="506">
        <v>30</v>
      </c>
      <c r="L17" s="348" t="s">
        <v>472</v>
      </c>
      <c r="M17" s="227">
        <v>0.5</v>
      </c>
      <c r="N17" s="353">
        <v>410</v>
      </c>
      <c r="O17" s="300">
        <v>410</v>
      </c>
      <c r="P17" s="300">
        <v>410</v>
      </c>
      <c r="Q17" s="300">
        <v>410</v>
      </c>
      <c r="R17" s="369" t="s">
        <v>473</v>
      </c>
      <c r="S17" s="54"/>
      <c r="T17" s="58"/>
      <c r="U17" s="168" t="s">
        <v>323</v>
      </c>
      <c r="V17" s="129"/>
      <c r="W17" s="67"/>
      <c r="X17" s="60"/>
      <c r="Z17" s="121"/>
      <c r="AA17" s="219" t="s">
        <v>323</v>
      </c>
      <c r="AB17" s="88"/>
      <c r="AC17" s="88"/>
      <c r="AD17" s="88"/>
      <c r="AE17" s="67"/>
      <c r="AF17" s="60"/>
      <c r="AG17" s="120"/>
      <c r="AH17" s="66"/>
      <c r="AI17" s="219" t="s">
        <v>323</v>
      </c>
      <c r="AJ17" s="151"/>
      <c r="AK17" s="99"/>
      <c r="AL17" s="120"/>
      <c r="AM17" s="661"/>
      <c r="AN17" s="96"/>
      <c r="AO17" s="133"/>
      <c r="AP17" s="152"/>
      <c r="AQ17" s="219" t="s">
        <v>323</v>
      </c>
      <c r="AR17" s="120"/>
      <c r="AS17" s="136"/>
      <c r="AT17" s="120"/>
      <c r="AU17" s="168"/>
      <c r="AV17" s="167"/>
      <c r="AW17" s="79"/>
      <c r="AX17" s="229"/>
      <c r="AY17" s="507" t="s">
        <v>352</v>
      </c>
    </row>
    <row r="18" spans="1:51" ht="72" customHeight="1" x14ac:dyDescent="0.25">
      <c r="A18" s="538"/>
      <c r="B18" s="538"/>
      <c r="C18" s="540"/>
      <c r="D18" s="541"/>
      <c r="E18" s="522"/>
      <c r="F18" s="700"/>
      <c r="G18" s="702"/>
      <c r="H18" s="586"/>
      <c r="I18" s="505"/>
      <c r="J18" s="505"/>
      <c r="K18" s="505"/>
      <c r="L18" s="348" t="s">
        <v>391</v>
      </c>
      <c r="M18" s="227">
        <v>0.5</v>
      </c>
      <c r="N18" s="353">
        <v>3</v>
      </c>
      <c r="O18" s="300">
        <v>3</v>
      </c>
      <c r="P18" s="300">
        <v>3</v>
      </c>
      <c r="Q18" s="300">
        <v>3</v>
      </c>
      <c r="R18" s="370" t="s">
        <v>392</v>
      </c>
      <c r="S18" s="206"/>
      <c r="T18" s="211"/>
      <c r="U18" s="219" t="s">
        <v>351</v>
      </c>
      <c r="V18" s="206"/>
      <c r="W18" s="117"/>
      <c r="X18" s="234"/>
      <c r="Z18" s="235"/>
      <c r="AA18" s="219" t="s">
        <v>351</v>
      </c>
      <c r="AB18" s="236"/>
      <c r="AC18" s="236"/>
      <c r="AD18" s="236"/>
      <c r="AE18" s="237"/>
      <c r="AF18" s="238"/>
      <c r="AG18" s="120"/>
      <c r="AH18" s="213"/>
      <c r="AI18" s="219" t="s">
        <v>351</v>
      </c>
      <c r="AJ18" s="151"/>
      <c r="AK18" s="212"/>
      <c r="AL18" s="120"/>
      <c r="AM18" s="511"/>
      <c r="AN18" s="206"/>
      <c r="AO18" s="218"/>
      <c r="AP18" s="239"/>
      <c r="AQ18" s="219" t="s">
        <v>351</v>
      </c>
      <c r="AR18" s="217"/>
      <c r="AS18" s="212"/>
      <c r="AT18" s="217"/>
      <c r="AU18" s="211"/>
      <c r="AV18" s="206"/>
      <c r="AW18" s="79"/>
      <c r="AX18" s="229"/>
      <c r="AY18" s="670"/>
    </row>
    <row r="19" spans="1:51" ht="66" customHeight="1" x14ac:dyDescent="0.25">
      <c r="A19" s="538"/>
      <c r="B19" s="538"/>
      <c r="C19" s="540"/>
      <c r="D19" s="541"/>
      <c r="E19" s="521" t="s">
        <v>545</v>
      </c>
      <c r="F19" s="503" t="str">
        <f>'[1]PLAN INDICATIVO '!P16</f>
        <v>Pacientes hipertensos controlados</v>
      </c>
      <c r="G19" s="538" t="s">
        <v>393</v>
      </c>
      <c r="H19" s="503" t="str">
        <f>'[1]PLAN INDICATIVO '!R16</f>
        <v>Porcentaje</v>
      </c>
      <c r="I19" s="523">
        <v>0.60399999999999998</v>
      </c>
      <c r="J19" s="503">
        <v>2017</v>
      </c>
      <c r="K19" s="523">
        <v>0.62</v>
      </c>
      <c r="L19" s="348" t="s">
        <v>353</v>
      </c>
      <c r="M19" s="227">
        <v>0.25</v>
      </c>
      <c r="N19" s="361">
        <v>50</v>
      </c>
      <c r="O19" s="311">
        <v>50</v>
      </c>
      <c r="P19" s="312">
        <v>50</v>
      </c>
      <c r="Q19" s="311">
        <v>50</v>
      </c>
      <c r="R19" s="367" t="s">
        <v>394</v>
      </c>
      <c r="S19" s="314"/>
      <c r="T19" s="288"/>
      <c r="U19" s="276" t="s">
        <v>354</v>
      </c>
      <c r="V19" s="266"/>
      <c r="W19" s="286"/>
      <c r="X19" s="285"/>
      <c r="Z19" s="292"/>
      <c r="AA19" s="276" t="s">
        <v>354</v>
      </c>
      <c r="AB19" s="160"/>
      <c r="AC19" s="166"/>
      <c r="AD19" s="278"/>
      <c r="AE19" s="291"/>
      <c r="AF19" s="297"/>
      <c r="AG19" s="268"/>
      <c r="AH19" s="298"/>
      <c r="AI19" s="276" t="s">
        <v>354</v>
      </c>
      <c r="AJ19" s="279"/>
      <c r="AK19" s="271"/>
      <c r="AL19" s="268"/>
      <c r="AM19" s="512"/>
      <c r="AN19" s="266"/>
      <c r="AO19" s="268"/>
      <c r="AP19" s="275"/>
      <c r="AQ19" s="276" t="s">
        <v>354</v>
      </c>
      <c r="AR19" s="271"/>
      <c r="AS19" s="271"/>
      <c r="AT19" s="271"/>
      <c r="AU19" s="272"/>
      <c r="AV19" s="266"/>
      <c r="AW19" s="79"/>
      <c r="AX19" s="229"/>
      <c r="AY19" s="507" t="s">
        <v>352</v>
      </c>
    </row>
    <row r="20" spans="1:51" ht="51.75" customHeight="1" x14ac:dyDescent="0.25">
      <c r="A20" s="538"/>
      <c r="B20" s="538"/>
      <c r="C20" s="540"/>
      <c r="D20" s="541"/>
      <c r="E20" s="709"/>
      <c r="F20" s="538"/>
      <c r="G20" s="538"/>
      <c r="H20" s="538"/>
      <c r="I20" s="538"/>
      <c r="J20" s="538"/>
      <c r="K20" s="568"/>
      <c r="L20" s="350" t="s">
        <v>482</v>
      </c>
      <c r="M20" s="310">
        <v>0.25</v>
      </c>
      <c r="N20" s="361">
        <v>50</v>
      </c>
      <c r="O20" s="311">
        <v>50</v>
      </c>
      <c r="P20" s="312">
        <v>50</v>
      </c>
      <c r="Q20" s="311">
        <v>50</v>
      </c>
      <c r="R20" s="353" t="s">
        <v>483</v>
      </c>
      <c r="S20" s="315"/>
      <c r="T20" s="289"/>
      <c r="U20" s="276" t="s">
        <v>354</v>
      </c>
      <c r="V20" s="280"/>
      <c r="W20" s="287"/>
      <c r="X20" s="269"/>
      <c r="Z20" s="240"/>
      <c r="AA20" s="276" t="s">
        <v>354</v>
      </c>
      <c r="AB20" s="269"/>
      <c r="AC20" s="280"/>
      <c r="AD20" s="269"/>
      <c r="AE20" s="259"/>
      <c r="AF20" s="233"/>
      <c r="AG20" s="241"/>
      <c r="AH20" s="295"/>
      <c r="AI20" s="276" t="s">
        <v>354</v>
      </c>
      <c r="AJ20" s="280"/>
      <c r="AK20" s="263"/>
      <c r="AL20" s="269"/>
      <c r="AM20" s="94"/>
      <c r="AN20" s="274"/>
      <c r="AO20" s="241"/>
      <c r="AP20" s="296"/>
      <c r="AQ20" s="276" t="s">
        <v>354</v>
      </c>
      <c r="AR20" s="261"/>
      <c r="AS20" s="261"/>
      <c r="AT20" s="261"/>
      <c r="AU20" s="273"/>
      <c r="AV20" s="270"/>
      <c r="AW20" s="79"/>
      <c r="AX20" s="229"/>
      <c r="AY20" s="520"/>
    </row>
    <row r="21" spans="1:51" ht="61.5" customHeight="1" x14ac:dyDescent="0.25">
      <c r="A21" s="538"/>
      <c r="B21" s="538"/>
      <c r="C21" s="540"/>
      <c r="D21" s="541"/>
      <c r="E21" s="709"/>
      <c r="F21" s="538"/>
      <c r="G21" s="538"/>
      <c r="H21" s="538"/>
      <c r="I21" s="538"/>
      <c r="J21" s="538"/>
      <c r="K21" s="568"/>
      <c r="L21" s="350" t="s">
        <v>484</v>
      </c>
      <c r="M21" s="310">
        <v>0.25</v>
      </c>
      <c r="N21" s="353">
        <v>40</v>
      </c>
      <c r="O21" s="300">
        <v>40</v>
      </c>
      <c r="P21" s="313">
        <v>40</v>
      </c>
      <c r="Q21" s="300">
        <v>40</v>
      </c>
      <c r="R21" s="353" t="s">
        <v>486</v>
      </c>
      <c r="S21" s="315"/>
      <c r="T21" s="289"/>
      <c r="U21" s="276" t="s">
        <v>354</v>
      </c>
      <c r="V21" s="280"/>
      <c r="W21" s="287"/>
      <c r="X21" s="269"/>
      <c r="Z21" s="240"/>
      <c r="AA21" s="276" t="s">
        <v>354</v>
      </c>
      <c r="AB21" s="269"/>
      <c r="AC21" s="280"/>
      <c r="AD21" s="269"/>
      <c r="AE21" s="259"/>
      <c r="AF21" s="233"/>
      <c r="AG21" s="241"/>
      <c r="AH21" s="295"/>
      <c r="AI21" s="276" t="s">
        <v>354</v>
      </c>
      <c r="AJ21" s="280"/>
      <c r="AK21" s="263"/>
      <c r="AL21" s="269"/>
      <c r="AM21" s="94"/>
      <c r="AN21" s="274"/>
      <c r="AO21" s="241"/>
      <c r="AP21" s="296"/>
      <c r="AQ21" s="276" t="s">
        <v>354</v>
      </c>
      <c r="AR21" s="261"/>
      <c r="AS21" s="261"/>
      <c r="AT21" s="261"/>
      <c r="AU21" s="273"/>
      <c r="AV21" s="270"/>
      <c r="AW21" s="79"/>
      <c r="AX21" s="229"/>
      <c r="AY21" s="520"/>
    </row>
    <row r="22" spans="1:51" ht="79.5" customHeight="1" x14ac:dyDescent="0.25">
      <c r="A22" s="538"/>
      <c r="B22" s="538"/>
      <c r="C22" s="540"/>
      <c r="D22" s="541"/>
      <c r="E22" s="709"/>
      <c r="F22" s="538"/>
      <c r="G22" s="538"/>
      <c r="H22" s="538"/>
      <c r="I22" s="538"/>
      <c r="J22" s="538"/>
      <c r="K22" s="568"/>
      <c r="L22" s="348" t="s">
        <v>481</v>
      </c>
      <c r="M22" s="239">
        <v>0.25</v>
      </c>
      <c r="N22" s="362">
        <v>3</v>
      </c>
      <c r="O22" s="277">
        <v>3</v>
      </c>
      <c r="P22" s="309">
        <v>3</v>
      </c>
      <c r="Q22" s="260">
        <v>3</v>
      </c>
      <c r="R22" s="353" t="s">
        <v>485</v>
      </c>
      <c r="S22" s="315"/>
      <c r="T22" s="289"/>
      <c r="U22" s="276" t="s">
        <v>354</v>
      </c>
      <c r="V22" s="280"/>
      <c r="W22" s="287"/>
      <c r="X22" s="269"/>
      <c r="Z22" s="240"/>
      <c r="AA22" s="276" t="s">
        <v>354</v>
      </c>
      <c r="AB22" s="269"/>
      <c r="AC22" s="280"/>
      <c r="AD22" s="269"/>
      <c r="AE22" s="259"/>
      <c r="AF22" s="233"/>
      <c r="AG22" s="241"/>
      <c r="AH22" s="295"/>
      <c r="AI22" s="276" t="s">
        <v>354</v>
      </c>
      <c r="AJ22" s="280"/>
      <c r="AK22" s="263"/>
      <c r="AL22" s="269"/>
      <c r="AM22" s="94"/>
      <c r="AN22" s="274"/>
      <c r="AO22" s="241"/>
      <c r="AP22" s="296"/>
      <c r="AQ22" s="276" t="s">
        <v>354</v>
      </c>
      <c r="AR22" s="261"/>
      <c r="AS22" s="261"/>
      <c r="AT22" s="261"/>
      <c r="AU22" s="273"/>
      <c r="AV22" s="270"/>
      <c r="AW22" s="79"/>
      <c r="AX22" s="229"/>
      <c r="AY22" s="520"/>
    </row>
    <row r="23" spans="1:51" s="18" customFormat="1" ht="168.75" customHeight="1" x14ac:dyDescent="0.25">
      <c r="A23" s="581" t="str">
        <f>'[2]PLAN INDICATIVO '!A17</f>
        <v>TEJIDO SOCIAL</v>
      </c>
      <c r="B23" s="581" t="str">
        <f>'[2]PLAN INDICATIVO '!B17</f>
        <v>Fomentar acciones de autocuidado en la poblacion del municipio de la Palma y Yacopi en el marco de la atencion primaria en salud</v>
      </c>
      <c r="C23" s="527" t="str">
        <f>'[2]PLAN INDICATIVO '!C17:D17</f>
        <v xml:space="preserve"> DIMENSIÓN DE VIDA SALUDABLE Y CONDICIONES NO TRANSMISIBLES</v>
      </c>
      <c r="D23" s="527"/>
      <c r="E23" s="572" t="s">
        <v>546</v>
      </c>
      <c r="F23" s="527" t="str">
        <f>'[2]PLAN INDICATIVO '!M17</f>
        <v>Población canalizada</v>
      </c>
      <c r="G23" s="530" t="s">
        <v>507</v>
      </c>
      <c r="H23" s="530" t="str">
        <f>'[2]PLAN INDICATIVO '!O17</f>
        <v>Porcentaje</v>
      </c>
      <c r="I23" s="523">
        <v>0.26</v>
      </c>
      <c r="J23" s="527">
        <v>2017</v>
      </c>
      <c r="K23" s="589">
        <v>26</v>
      </c>
      <c r="L23" s="348" t="s">
        <v>503</v>
      </c>
      <c r="M23" s="317">
        <v>0.25</v>
      </c>
      <c r="N23" s="353">
        <v>164</v>
      </c>
      <c r="O23" s="300">
        <v>164</v>
      </c>
      <c r="P23" s="300">
        <v>164</v>
      </c>
      <c r="Q23" s="300">
        <v>164</v>
      </c>
      <c r="R23" s="371" t="s">
        <v>487</v>
      </c>
      <c r="S23" s="663"/>
      <c r="T23" s="101"/>
      <c r="U23" s="52" t="s">
        <v>489</v>
      </c>
      <c r="V23" s="141"/>
      <c r="W23" s="95"/>
      <c r="X23" s="527"/>
      <c r="Z23" s="510"/>
      <c r="AA23" s="52" t="s">
        <v>489</v>
      </c>
      <c r="AB23" s="94"/>
      <c r="AC23" s="141"/>
      <c r="AD23" s="53"/>
      <c r="AE23" s="52"/>
      <c r="AF23" s="89"/>
      <c r="AG23" s="680"/>
      <c r="AH23" s="529"/>
      <c r="AI23" s="52" t="s">
        <v>489</v>
      </c>
      <c r="AJ23" s="52"/>
      <c r="AK23" s="106"/>
      <c r="AL23" s="98"/>
      <c r="AM23" s="65"/>
      <c r="AN23" s="69"/>
      <c r="AO23" s="667"/>
      <c r="AP23" s="529"/>
      <c r="AQ23" s="52" t="s">
        <v>489</v>
      </c>
      <c r="AR23" s="94"/>
      <c r="AS23" s="94"/>
      <c r="AT23" s="94"/>
      <c r="AU23" s="94"/>
      <c r="AV23" s="167"/>
      <c r="AW23" s="69"/>
      <c r="AX23" s="230"/>
      <c r="AY23" s="507" t="s">
        <v>381</v>
      </c>
    </row>
    <row r="24" spans="1:51" s="18" customFormat="1" ht="138" customHeight="1" x14ac:dyDescent="0.25">
      <c r="A24" s="581"/>
      <c r="B24" s="581"/>
      <c r="C24" s="527"/>
      <c r="D24" s="527"/>
      <c r="E24" s="572"/>
      <c r="F24" s="527"/>
      <c r="G24" s="531"/>
      <c r="H24" s="531"/>
      <c r="I24" s="532"/>
      <c r="J24" s="527"/>
      <c r="K24" s="589"/>
      <c r="L24" s="348" t="s">
        <v>501</v>
      </c>
      <c r="M24" s="317">
        <v>0.25</v>
      </c>
      <c r="N24" s="353"/>
      <c r="O24" s="302">
        <v>1</v>
      </c>
      <c r="P24" s="302"/>
      <c r="Q24" s="302">
        <v>1</v>
      </c>
      <c r="R24" s="372" t="s">
        <v>396</v>
      </c>
      <c r="S24" s="664"/>
      <c r="T24" s="101"/>
      <c r="U24" s="52"/>
      <c r="V24" s="141"/>
      <c r="W24" s="287"/>
      <c r="X24" s="527"/>
      <c r="Z24" s="543"/>
      <c r="AA24" s="52"/>
      <c r="AB24" s="303"/>
      <c r="AC24" s="148"/>
      <c r="AD24" s="303"/>
      <c r="AE24" s="52"/>
      <c r="AF24" s="90"/>
      <c r="AG24" s="681"/>
      <c r="AH24" s="542"/>
      <c r="AI24" s="52"/>
      <c r="AJ24" s="52"/>
      <c r="AK24" s="304"/>
      <c r="AL24" s="305"/>
      <c r="AM24" s="65"/>
      <c r="AN24" s="316"/>
      <c r="AO24" s="668"/>
      <c r="AP24" s="542"/>
      <c r="AQ24" s="52"/>
      <c r="AR24" s="94"/>
      <c r="AS24" s="94"/>
      <c r="AT24" s="94"/>
      <c r="AU24" s="94"/>
      <c r="AV24" s="306"/>
      <c r="AW24" s="69"/>
      <c r="AX24" s="230"/>
      <c r="AY24" s="520"/>
    </row>
    <row r="25" spans="1:51" s="18" customFormat="1" ht="138.75" customHeight="1" x14ac:dyDescent="0.25">
      <c r="A25" s="581"/>
      <c r="B25" s="581"/>
      <c r="C25" s="527"/>
      <c r="D25" s="527"/>
      <c r="E25" s="572"/>
      <c r="F25" s="527"/>
      <c r="G25" s="530" t="s">
        <v>506</v>
      </c>
      <c r="H25" s="530" t="str">
        <f>'[2]PLAN INDICATIVO '!O19</f>
        <v>Porcentaje</v>
      </c>
      <c r="I25" s="523">
        <v>0.26</v>
      </c>
      <c r="J25" s="527"/>
      <c r="K25" s="589"/>
      <c r="L25" s="348" t="s">
        <v>504</v>
      </c>
      <c r="M25" s="317">
        <v>0.25</v>
      </c>
      <c r="N25" s="353">
        <v>381</v>
      </c>
      <c r="O25" s="302">
        <v>381</v>
      </c>
      <c r="P25" s="302">
        <v>381</v>
      </c>
      <c r="Q25" s="302">
        <v>381</v>
      </c>
      <c r="R25" s="371" t="s">
        <v>488</v>
      </c>
      <c r="S25" s="664"/>
      <c r="T25" s="101"/>
      <c r="U25" s="52" t="s">
        <v>489</v>
      </c>
      <c r="V25" s="141"/>
      <c r="W25" s="287"/>
      <c r="X25" s="527"/>
      <c r="Z25" s="543"/>
      <c r="AA25" s="52" t="s">
        <v>489</v>
      </c>
      <c r="AB25" s="264"/>
      <c r="AC25" s="148"/>
      <c r="AD25" s="264"/>
      <c r="AE25" s="52"/>
      <c r="AF25" s="90"/>
      <c r="AG25" s="681"/>
      <c r="AH25" s="542"/>
      <c r="AI25" s="52" t="s">
        <v>489</v>
      </c>
      <c r="AJ25" s="52"/>
      <c r="AK25" s="263"/>
      <c r="AL25" s="268"/>
      <c r="AM25" s="65"/>
      <c r="AN25" s="316"/>
      <c r="AO25" s="668"/>
      <c r="AP25" s="542"/>
      <c r="AQ25" s="52" t="s">
        <v>489</v>
      </c>
      <c r="AR25" s="94"/>
      <c r="AS25" s="94"/>
      <c r="AT25" s="94"/>
      <c r="AU25" s="94"/>
      <c r="AV25" s="266"/>
      <c r="AW25" s="69"/>
      <c r="AX25" s="230"/>
      <c r="AY25" s="520"/>
    </row>
    <row r="26" spans="1:51" s="18" customFormat="1" ht="99.75" customHeight="1" x14ac:dyDescent="0.25">
      <c r="A26" s="581"/>
      <c r="B26" s="581"/>
      <c r="C26" s="527"/>
      <c r="D26" s="527"/>
      <c r="E26" s="572"/>
      <c r="F26" s="527"/>
      <c r="G26" s="531"/>
      <c r="H26" s="531"/>
      <c r="I26" s="532"/>
      <c r="J26" s="527"/>
      <c r="K26" s="589"/>
      <c r="L26" s="348" t="s">
        <v>502</v>
      </c>
      <c r="M26" s="317">
        <v>0.25</v>
      </c>
      <c r="N26" s="353"/>
      <c r="O26" s="300">
        <v>1</v>
      </c>
      <c r="P26" s="300"/>
      <c r="Q26" s="300">
        <v>1</v>
      </c>
      <c r="R26" s="372" t="s">
        <v>396</v>
      </c>
      <c r="S26" s="515"/>
      <c r="T26" s="98"/>
      <c r="U26" s="98" t="s">
        <v>323</v>
      </c>
      <c r="V26" s="142"/>
      <c r="W26" s="98"/>
      <c r="X26" s="651"/>
      <c r="Z26" s="679"/>
      <c r="AA26" s="225" t="s">
        <v>323</v>
      </c>
      <c r="AB26" s="161"/>
      <c r="AC26" s="148"/>
      <c r="AD26" s="110"/>
      <c r="AE26" s="52"/>
      <c r="AF26" s="90"/>
      <c r="AG26" s="682"/>
      <c r="AH26" s="512"/>
      <c r="AI26" s="225" t="s">
        <v>323</v>
      </c>
      <c r="AJ26" s="142"/>
      <c r="AK26" s="107"/>
      <c r="AL26" s="98"/>
      <c r="AM26" s="52"/>
      <c r="AN26" s="90"/>
      <c r="AO26" s="669"/>
      <c r="AP26" s="683"/>
      <c r="AQ26" s="225" t="s">
        <v>323</v>
      </c>
      <c r="AR26" s="94"/>
      <c r="AS26" s="94"/>
      <c r="AT26" s="94"/>
      <c r="AU26" s="65"/>
      <c r="AV26" s="167"/>
      <c r="AW26" s="69"/>
      <c r="AX26" s="230"/>
      <c r="AY26" s="509"/>
    </row>
    <row r="27" spans="1:51" s="18" customFormat="1" ht="53.25" customHeight="1" x14ac:dyDescent="0.25">
      <c r="A27" s="581" t="str">
        <f>'[2]PLAN INDICATIVO '!A18</f>
        <v>TEJIDO SOCIAL.
COMPETITIVIDAD SOSTENIBLE.</v>
      </c>
      <c r="B27" s="581" t="str">
        <f>'[2]PLAN INDICATIVO '!B18</f>
        <v>Fomentar acciones de autocuidado en la poblacion del municipio de la Palma y Yacopi en el marco de la atencion primaria en salud</v>
      </c>
      <c r="C27" s="527" t="str">
        <f>'[2]PLAN INDICATIVO '!C18:D18</f>
        <v>DIMENSIÓN SEGURIDAD ALIMENTARIA Y NUTRICIONAL</v>
      </c>
      <c r="D27" s="527"/>
      <c r="E27" s="572" t="s">
        <v>547</v>
      </c>
      <c r="F27" s="584" t="s">
        <v>505</v>
      </c>
      <c r="G27" s="527" t="s">
        <v>490</v>
      </c>
      <c r="H27" s="527" t="s">
        <v>73</v>
      </c>
      <c r="I27" s="527">
        <v>82.5</v>
      </c>
      <c r="J27" s="527">
        <v>2017</v>
      </c>
      <c r="K27" s="527">
        <v>90</v>
      </c>
      <c r="L27" s="348" t="s">
        <v>276</v>
      </c>
      <c r="M27" s="228">
        <v>0.3</v>
      </c>
      <c r="N27" s="353">
        <v>1</v>
      </c>
      <c r="O27" s="300">
        <v>1</v>
      </c>
      <c r="P27" s="300">
        <v>1</v>
      </c>
      <c r="Q27" s="300">
        <v>1</v>
      </c>
      <c r="R27" s="373" t="s">
        <v>400</v>
      </c>
      <c r="S27" s="503"/>
      <c r="T27" s="529"/>
      <c r="U27" s="59" t="s">
        <v>333</v>
      </c>
      <c r="V27" s="143"/>
      <c r="W27" s="52"/>
      <c r="X27" s="109"/>
      <c r="Z27" s="676"/>
      <c r="AA27" s="202" t="s">
        <v>333</v>
      </c>
      <c r="AB27" s="111"/>
      <c r="AC27" s="111"/>
      <c r="AD27" s="111"/>
      <c r="AE27" s="112"/>
      <c r="AF27" s="4"/>
      <c r="AG27" s="680"/>
      <c r="AH27" s="529"/>
      <c r="AI27" s="202" t="s">
        <v>333</v>
      </c>
      <c r="AJ27" s="143"/>
      <c r="AK27" s="82"/>
      <c r="AL27" s="94"/>
      <c r="AM27" s="99"/>
      <c r="AN27" s="4"/>
      <c r="AO27" s="69"/>
      <c r="AP27" s="94"/>
      <c r="AQ27" s="202" t="s">
        <v>333</v>
      </c>
      <c r="AR27" s="71"/>
      <c r="AS27" s="136"/>
      <c r="AT27" s="157"/>
      <c r="AU27" s="65"/>
      <c r="AV27" s="167"/>
      <c r="AW27" s="69"/>
      <c r="AX27" s="230"/>
      <c r="AY27" s="507" t="s">
        <v>337</v>
      </c>
    </row>
    <row r="28" spans="1:51" s="18" customFormat="1" ht="43.5" customHeight="1" x14ac:dyDescent="0.25">
      <c r="A28" s="581"/>
      <c r="B28" s="581"/>
      <c r="C28" s="527"/>
      <c r="D28" s="527"/>
      <c r="E28" s="572"/>
      <c r="F28" s="584"/>
      <c r="G28" s="527"/>
      <c r="H28" s="527"/>
      <c r="I28" s="527"/>
      <c r="J28" s="527"/>
      <c r="K28" s="527"/>
      <c r="L28" s="348" t="s">
        <v>496</v>
      </c>
      <c r="M28" s="228">
        <v>0.3</v>
      </c>
      <c r="N28" s="353">
        <v>1</v>
      </c>
      <c r="O28" s="300">
        <v>1</v>
      </c>
      <c r="P28" s="300">
        <v>1</v>
      </c>
      <c r="Q28" s="300">
        <v>1</v>
      </c>
      <c r="R28" s="374" t="s">
        <v>399</v>
      </c>
      <c r="S28" s="538"/>
      <c r="T28" s="542"/>
      <c r="U28" s="54" t="s">
        <v>333</v>
      </c>
      <c r="V28" s="129"/>
      <c r="W28" s="54"/>
      <c r="X28" s="113"/>
      <c r="Z28" s="677"/>
      <c r="AA28" s="199" t="s">
        <v>333</v>
      </c>
      <c r="AB28" s="111"/>
      <c r="AC28" s="111"/>
      <c r="AD28" s="111"/>
      <c r="AE28" s="112"/>
      <c r="AF28" s="4"/>
      <c r="AG28" s="703"/>
      <c r="AH28" s="542"/>
      <c r="AI28" s="199" t="s">
        <v>333</v>
      </c>
      <c r="AJ28" s="131"/>
      <c r="AK28" s="99"/>
      <c r="AL28" s="99"/>
      <c r="AM28" s="52"/>
      <c r="AN28" s="4"/>
      <c r="AO28" s="99"/>
      <c r="AP28" s="105"/>
      <c r="AQ28" s="199" t="s">
        <v>333</v>
      </c>
      <c r="AR28" s="99"/>
      <c r="AS28" s="136"/>
      <c r="AT28" s="99"/>
      <c r="AU28" s="169"/>
      <c r="AV28" s="172"/>
      <c r="AW28" s="69"/>
      <c r="AX28" s="230"/>
      <c r="AY28" s="520"/>
    </row>
    <row r="29" spans="1:51" s="18" customFormat="1" ht="43.5" customHeight="1" x14ac:dyDescent="0.25">
      <c r="A29" s="581"/>
      <c r="B29" s="581"/>
      <c r="C29" s="527"/>
      <c r="D29" s="527"/>
      <c r="E29" s="572"/>
      <c r="F29" s="584"/>
      <c r="G29" s="527"/>
      <c r="H29" s="527"/>
      <c r="I29" s="527"/>
      <c r="J29" s="527"/>
      <c r="K29" s="527"/>
      <c r="L29" s="348" t="s">
        <v>277</v>
      </c>
      <c r="M29" s="228">
        <v>0.2</v>
      </c>
      <c r="N29" s="353"/>
      <c r="O29" s="300">
        <v>1</v>
      </c>
      <c r="P29" s="300">
        <v>1</v>
      </c>
      <c r="Q29" s="300"/>
      <c r="R29" s="374" t="s">
        <v>398</v>
      </c>
      <c r="S29" s="538"/>
      <c r="T29" s="542"/>
      <c r="U29" s="199">
        <v>5</v>
      </c>
      <c r="V29" s="199"/>
      <c r="W29" s="199"/>
      <c r="X29" s="113"/>
      <c r="Z29" s="677"/>
      <c r="AA29" s="199">
        <v>5</v>
      </c>
      <c r="AB29" s="111"/>
      <c r="AC29" s="111"/>
      <c r="AD29" s="111"/>
      <c r="AE29" s="112"/>
      <c r="AF29" s="4"/>
      <c r="AG29" s="703"/>
      <c r="AH29" s="542"/>
      <c r="AI29" s="199">
        <v>0</v>
      </c>
      <c r="AJ29" s="201"/>
      <c r="AK29" s="201"/>
      <c r="AL29" s="201"/>
      <c r="AM29" s="52"/>
      <c r="AN29" s="4"/>
      <c r="AO29" s="201"/>
      <c r="AP29" s="105"/>
      <c r="AQ29" s="199">
        <v>5</v>
      </c>
      <c r="AR29" s="201"/>
      <c r="AS29" s="201"/>
      <c r="AT29" s="201"/>
      <c r="AU29" s="201"/>
      <c r="AV29" s="203"/>
      <c r="AW29" s="69"/>
      <c r="AX29" s="230"/>
      <c r="AY29" s="520"/>
    </row>
    <row r="30" spans="1:51" s="18" customFormat="1" ht="45.75" customHeight="1" x14ac:dyDescent="0.25">
      <c r="A30" s="581"/>
      <c r="B30" s="581"/>
      <c r="C30" s="527"/>
      <c r="D30" s="527"/>
      <c r="E30" s="572"/>
      <c r="F30" s="584"/>
      <c r="G30" s="527"/>
      <c r="H30" s="527"/>
      <c r="I30" s="527"/>
      <c r="J30" s="527"/>
      <c r="K30" s="527"/>
      <c r="L30" s="348" t="s">
        <v>360</v>
      </c>
      <c r="M30" s="228">
        <v>0.2</v>
      </c>
      <c r="N30" s="353"/>
      <c r="O30" s="300">
        <v>1</v>
      </c>
      <c r="P30" s="300"/>
      <c r="Q30" s="300"/>
      <c r="R30" s="368" t="s">
        <v>397</v>
      </c>
      <c r="S30" s="504"/>
      <c r="T30" s="683"/>
      <c r="U30" s="188">
        <v>0</v>
      </c>
      <c r="V30" s="129"/>
      <c r="W30" s="54"/>
      <c r="X30" s="113"/>
      <c r="Z30" s="678"/>
      <c r="AA30" s="200">
        <v>0</v>
      </c>
      <c r="AB30" s="111"/>
      <c r="AC30" s="111"/>
      <c r="AD30" s="111"/>
      <c r="AE30" s="112"/>
      <c r="AF30" s="4"/>
      <c r="AG30" s="682"/>
      <c r="AH30" s="683"/>
      <c r="AI30" s="200">
        <v>0.2</v>
      </c>
      <c r="AJ30" s="142"/>
      <c r="AK30" s="98"/>
      <c r="AL30" s="98"/>
      <c r="AM30" s="94"/>
      <c r="AN30" s="4"/>
      <c r="AO30" s="99"/>
      <c r="AP30" s="105"/>
      <c r="AQ30" s="200">
        <v>0</v>
      </c>
      <c r="AR30" s="99"/>
      <c r="AS30" s="136"/>
      <c r="AT30" s="99"/>
      <c r="AU30" s="169"/>
      <c r="AV30" s="172"/>
      <c r="AW30" s="69"/>
      <c r="AX30" s="230"/>
      <c r="AY30" s="509"/>
    </row>
    <row r="31" spans="1:51" s="18" customFormat="1" ht="103.5" customHeight="1" x14ac:dyDescent="0.25">
      <c r="A31" s="581" t="str">
        <f>'[2]PLAN INDICATIVO '!A19</f>
        <v>TEJIDO SOCIAL</v>
      </c>
      <c r="B31" s="581" t="str">
        <f>'[2]PLAN INDICATIVO '!B19</f>
        <v>Mejorar la calidad con sentido de humanizacion  de la prestacion de los servicios de salud en la ESE San Jose de la Palma</v>
      </c>
      <c r="C31" s="527" t="str">
        <f>'[2]PLAN INDICATIVO '!C19:D19</f>
        <v>DIMENSIÓN SEXUALIDAD, DERECHOS SEXUALES Y REPRODUCTIVOS</v>
      </c>
      <c r="D31" s="527"/>
      <c r="E31" s="572" t="s">
        <v>548</v>
      </c>
      <c r="F31" s="584" t="s">
        <v>474</v>
      </c>
      <c r="G31" s="527" t="s">
        <v>475</v>
      </c>
      <c r="H31" s="527" t="str">
        <f>'[2]PLAN INDICATIVO '!O19</f>
        <v>Porcentaje</v>
      </c>
      <c r="I31" s="527">
        <v>85</v>
      </c>
      <c r="J31" s="527">
        <v>2017</v>
      </c>
      <c r="K31" s="527">
        <v>95</v>
      </c>
      <c r="L31" s="348" t="s">
        <v>278</v>
      </c>
      <c r="M31" s="58">
        <v>0.2</v>
      </c>
      <c r="N31" s="353">
        <v>3</v>
      </c>
      <c r="O31" s="300">
        <v>3</v>
      </c>
      <c r="P31" s="300">
        <v>3</v>
      </c>
      <c r="Q31" s="300">
        <v>3</v>
      </c>
      <c r="R31" s="375" t="s">
        <v>401</v>
      </c>
      <c r="S31" s="503"/>
      <c r="T31" s="549"/>
      <c r="U31" s="55" t="s">
        <v>322</v>
      </c>
      <c r="V31" s="144"/>
      <c r="W31" s="55"/>
      <c r="X31" s="56"/>
      <c r="Z31" s="503"/>
      <c r="AA31" s="55" t="s">
        <v>322</v>
      </c>
      <c r="AB31" s="165"/>
      <c r="AC31" s="149"/>
      <c r="AD31" s="114"/>
      <c r="AE31" s="91"/>
      <c r="AF31" s="56"/>
      <c r="AG31" s="510"/>
      <c r="AH31" s="547"/>
      <c r="AI31" s="114"/>
      <c r="AJ31" s="55" t="s">
        <v>322</v>
      </c>
      <c r="AK31" s="53"/>
      <c r="AL31" s="94"/>
      <c r="AM31" s="94"/>
      <c r="AN31" s="56"/>
      <c r="AO31" s="674"/>
      <c r="AP31" s="547"/>
      <c r="AQ31" s="189" t="s">
        <v>322</v>
      </c>
      <c r="AR31" s="103"/>
      <c r="AS31" s="136"/>
      <c r="AT31" s="103"/>
      <c r="AU31" s="94"/>
      <c r="AV31" s="167"/>
      <c r="AW31" s="69"/>
      <c r="AX31" s="230"/>
      <c r="AY31" s="507" t="s">
        <v>380</v>
      </c>
    </row>
    <row r="32" spans="1:51" s="18" customFormat="1" ht="60" customHeight="1" x14ac:dyDescent="0.25">
      <c r="A32" s="581"/>
      <c r="B32" s="581"/>
      <c r="C32" s="527"/>
      <c r="D32" s="527"/>
      <c r="E32" s="572"/>
      <c r="F32" s="584"/>
      <c r="G32" s="527"/>
      <c r="H32" s="527"/>
      <c r="I32" s="527"/>
      <c r="J32" s="527"/>
      <c r="K32" s="527"/>
      <c r="L32" s="348" t="s">
        <v>492</v>
      </c>
      <c r="M32" s="283">
        <v>0.1</v>
      </c>
      <c r="N32" s="353"/>
      <c r="O32" s="300">
        <v>1</v>
      </c>
      <c r="P32" s="300"/>
      <c r="Q32" s="300"/>
      <c r="R32" s="349" t="s">
        <v>493</v>
      </c>
      <c r="S32" s="541"/>
      <c r="T32" s="684"/>
      <c r="U32" s="55">
        <v>0</v>
      </c>
      <c r="V32" s="144"/>
      <c r="W32" s="55"/>
      <c r="X32" s="56"/>
      <c r="Z32" s="538"/>
      <c r="AA32" s="55">
        <v>0.1</v>
      </c>
      <c r="AB32" s="267"/>
      <c r="AC32" s="149"/>
      <c r="AD32" s="267"/>
      <c r="AE32" s="293"/>
      <c r="AF32" s="56"/>
      <c r="AG32" s="543"/>
      <c r="AH32" s="570"/>
      <c r="AI32" s="267"/>
      <c r="AJ32" s="55">
        <v>0</v>
      </c>
      <c r="AK32" s="94"/>
      <c r="AL32" s="94"/>
      <c r="AM32" s="94"/>
      <c r="AN32" s="56"/>
      <c r="AO32" s="675"/>
      <c r="AP32" s="570"/>
      <c r="AQ32" s="282">
        <v>0</v>
      </c>
      <c r="AR32" s="282"/>
      <c r="AS32" s="290"/>
      <c r="AT32" s="282"/>
      <c r="AU32" s="94"/>
      <c r="AV32" s="266"/>
      <c r="AW32" s="69"/>
      <c r="AX32" s="230"/>
      <c r="AY32" s="520"/>
    </row>
    <row r="33" spans="1:53" s="18" customFormat="1" ht="43.5" customHeight="1" x14ac:dyDescent="0.25">
      <c r="A33" s="581"/>
      <c r="B33" s="581"/>
      <c r="C33" s="527"/>
      <c r="D33" s="527"/>
      <c r="E33" s="572"/>
      <c r="F33" s="584"/>
      <c r="G33" s="527"/>
      <c r="H33" s="527"/>
      <c r="I33" s="527"/>
      <c r="J33" s="527"/>
      <c r="K33" s="527"/>
      <c r="L33" s="348" t="s">
        <v>355</v>
      </c>
      <c r="M33" s="219">
        <v>0.2</v>
      </c>
      <c r="N33" s="363">
        <v>1</v>
      </c>
      <c r="O33" s="301">
        <v>1</v>
      </c>
      <c r="P33" s="301">
        <v>1</v>
      </c>
      <c r="Q33" s="301">
        <v>1</v>
      </c>
      <c r="R33" s="365" t="s">
        <v>402</v>
      </c>
      <c r="S33" s="541"/>
      <c r="T33" s="684"/>
      <c r="U33" s="55">
        <v>0.05</v>
      </c>
      <c r="V33" s="144"/>
      <c r="W33" s="55"/>
      <c r="X33" s="56"/>
      <c r="Z33" s="538"/>
      <c r="AA33" s="55">
        <v>0.05</v>
      </c>
      <c r="AB33" s="216"/>
      <c r="AC33" s="149"/>
      <c r="AD33" s="216"/>
      <c r="AE33" s="224"/>
      <c r="AF33" s="56"/>
      <c r="AG33" s="543"/>
      <c r="AH33" s="570"/>
      <c r="AI33" s="216"/>
      <c r="AJ33" s="55">
        <v>0.05</v>
      </c>
      <c r="AK33" s="94"/>
      <c r="AL33" s="94"/>
      <c r="AM33" s="94"/>
      <c r="AN33" s="56"/>
      <c r="AO33" s="675"/>
      <c r="AP33" s="570"/>
      <c r="AQ33" s="55">
        <v>0.05</v>
      </c>
      <c r="AR33" s="220"/>
      <c r="AS33" s="222"/>
      <c r="AT33" s="220"/>
      <c r="AU33" s="94"/>
      <c r="AV33" s="206"/>
      <c r="AW33" s="69"/>
      <c r="AX33" s="230"/>
      <c r="AY33" s="520"/>
    </row>
    <row r="34" spans="1:53" s="18" customFormat="1" ht="88.5" customHeight="1" x14ac:dyDescent="0.25">
      <c r="A34" s="581"/>
      <c r="B34" s="581"/>
      <c r="C34" s="527"/>
      <c r="D34" s="527"/>
      <c r="E34" s="572"/>
      <c r="F34" s="584"/>
      <c r="G34" s="527"/>
      <c r="H34" s="527"/>
      <c r="I34" s="527"/>
      <c r="J34" s="527"/>
      <c r="K34" s="527"/>
      <c r="L34" s="348" t="s">
        <v>356</v>
      </c>
      <c r="M34" s="58">
        <v>0.2</v>
      </c>
      <c r="N34" s="363">
        <v>1</v>
      </c>
      <c r="O34" s="301">
        <v>1</v>
      </c>
      <c r="P34" s="301">
        <v>1</v>
      </c>
      <c r="Q34" s="301">
        <v>1</v>
      </c>
      <c r="R34" s="376" t="s">
        <v>401</v>
      </c>
      <c r="S34" s="537"/>
      <c r="T34" s="511"/>
      <c r="U34" s="188">
        <v>0.05</v>
      </c>
      <c r="V34" s="129"/>
      <c r="W34" s="54"/>
      <c r="X34" s="102"/>
      <c r="Z34" s="537"/>
      <c r="AA34" s="283">
        <v>0.05</v>
      </c>
      <c r="AB34" s="94"/>
      <c r="AC34" s="141"/>
      <c r="AD34" s="94"/>
      <c r="AE34" s="93"/>
      <c r="AF34" s="96"/>
      <c r="AG34" s="511"/>
      <c r="AH34" s="511"/>
      <c r="AI34" s="94"/>
      <c r="AJ34" s="283">
        <v>0.05</v>
      </c>
      <c r="AK34" s="94"/>
      <c r="AL34" s="94"/>
      <c r="AM34" s="94"/>
      <c r="AN34" s="96"/>
      <c r="AO34" s="511"/>
      <c r="AP34" s="511"/>
      <c r="AQ34" s="283">
        <v>0.05</v>
      </c>
      <c r="AR34" s="103"/>
      <c r="AS34" s="136"/>
      <c r="AT34" s="103"/>
      <c r="AU34" s="94"/>
      <c r="AV34" s="167"/>
      <c r="AW34" s="69"/>
      <c r="AX34" s="230"/>
      <c r="AY34" s="520"/>
    </row>
    <row r="35" spans="1:53" s="18" customFormat="1" ht="45" x14ac:dyDescent="0.25">
      <c r="A35" s="581"/>
      <c r="B35" s="581"/>
      <c r="C35" s="527"/>
      <c r="D35" s="527"/>
      <c r="E35" s="572"/>
      <c r="F35" s="584"/>
      <c r="G35" s="527"/>
      <c r="H35" s="527"/>
      <c r="I35" s="527"/>
      <c r="J35" s="527"/>
      <c r="K35" s="527"/>
      <c r="L35" s="348" t="s">
        <v>279</v>
      </c>
      <c r="M35" s="58">
        <v>0.3</v>
      </c>
      <c r="N35" s="364">
        <v>1</v>
      </c>
      <c r="O35" s="265">
        <v>2</v>
      </c>
      <c r="P35" s="265">
        <v>1</v>
      </c>
      <c r="Q35" s="265">
        <v>2</v>
      </c>
      <c r="R35" s="377" t="s">
        <v>403</v>
      </c>
      <c r="S35" s="515"/>
      <c r="T35" s="512"/>
      <c r="U35" s="55" t="s">
        <v>322</v>
      </c>
      <c r="V35" s="144"/>
      <c r="W35" s="55"/>
      <c r="X35" s="57"/>
      <c r="Z35" s="515"/>
      <c r="AA35" s="55" t="s">
        <v>322</v>
      </c>
      <c r="AB35" s="165"/>
      <c r="AC35" s="149"/>
      <c r="AD35" s="114"/>
      <c r="AE35" s="124"/>
      <c r="AF35" s="96"/>
      <c r="AG35" s="512"/>
      <c r="AH35" s="512"/>
      <c r="AI35" s="114"/>
      <c r="AJ35" s="55" t="s">
        <v>322</v>
      </c>
      <c r="AK35" s="114"/>
      <c r="AL35" s="114"/>
      <c r="AM35" s="124"/>
      <c r="AN35" s="96"/>
      <c r="AO35" s="512"/>
      <c r="AP35" s="512"/>
      <c r="AQ35" s="55" t="s">
        <v>322</v>
      </c>
      <c r="AR35" s="114"/>
      <c r="AS35" s="114"/>
      <c r="AT35" s="114"/>
      <c r="AU35" s="94"/>
      <c r="AV35" s="167"/>
      <c r="AW35" s="69"/>
      <c r="AX35" s="230"/>
      <c r="AY35" s="509"/>
    </row>
    <row r="36" spans="1:53" s="18" customFormat="1" ht="62.25" customHeight="1" x14ac:dyDescent="0.25">
      <c r="A36" s="527" t="str">
        <f>'[2]PLAN INDICATIVO '!A20</f>
        <v>TEJIDO SOCIAL</v>
      </c>
      <c r="B36" s="527" t="str">
        <f>'[2]PLAN INDICATIVO '!B20</f>
        <v>Mejorar la calidad con sentido de humanizacion  de la prestacion de los servicios de salud en la ESE San Jose de la Palma</v>
      </c>
      <c r="C36" s="527" t="str">
        <f>'[2]PLAN INDICATIVO '!C20:D20</f>
        <v>DIMENSIÓN SEXUALIDAD, DERECHOS SEXUALES Y REPRODUCTIVOS</v>
      </c>
      <c r="D36" s="527"/>
      <c r="E36" s="572" t="s">
        <v>549</v>
      </c>
      <c r="F36" s="527" t="str">
        <f>'[2]PLAN INDICATIVO '!M20</f>
        <v>% de adolescentes embarazadas notificadas</v>
      </c>
      <c r="G36" s="527" t="str">
        <f>'[2]PLAN INDICATIVO '!N20</f>
        <v># total de adolescentes notificadas/ # adolescentes embarazadas atendias en la ESE*100</v>
      </c>
      <c r="H36" s="527" t="str">
        <f>'[2]PLAN INDICATIVO '!O20</f>
        <v>Porcentaje</v>
      </c>
      <c r="I36" s="527">
        <v>100</v>
      </c>
      <c r="J36" s="527">
        <v>2017</v>
      </c>
      <c r="K36" s="588">
        <v>100</v>
      </c>
      <c r="L36" s="348" t="s">
        <v>280</v>
      </c>
      <c r="M36" s="58">
        <v>0.5</v>
      </c>
      <c r="N36" s="353">
        <v>3</v>
      </c>
      <c r="O36" s="300">
        <v>3</v>
      </c>
      <c r="P36" s="300">
        <v>3</v>
      </c>
      <c r="Q36" s="300">
        <v>3</v>
      </c>
      <c r="R36" s="381" t="s">
        <v>404</v>
      </c>
      <c r="S36" s="503"/>
      <c r="T36" s="549"/>
      <c r="U36" s="92" t="s">
        <v>323</v>
      </c>
      <c r="V36" s="92"/>
      <c r="W36" s="55"/>
      <c r="X36" s="61"/>
      <c r="Z36" s="510"/>
      <c r="AA36" s="92" t="s">
        <v>323</v>
      </c>
      <c r="AB36" s="165"/>
      <c r="AC36" s="149"/>
      <c r="AD36" s="114"/>
      <c r="AE36" s="124"/>
      <c r="AF36" s="100"/>
      <c r="AG36" s="510"/>
      <c r="AH36" s="547"/>
      <c r="AI36" s="92" t="s">
        <v>323</v>
      </c>
      <c r="AJ36" s="149"/>
      <c r="AK36" s="114"/>
      <c r="AL36" s="114"/>
      <c r="AM36" s="124"/>
      <c r="AN36" s="100"/>
      <c r="AO36" s="510"/>
      <c r="AP36" s="547"/>
      <c r="AQ36" s="92" t="s">
        <v>323</v>
      </c>
      <c r="AR36" s="114"/>
      <c r="AS36" s="114"/>
      <c r="AT36" s="94"/>
      <c r="AU36" s="94"/>
      <c r="AV36" s="167"/>
      <c r="AW36" s="69"/>
      <c r="AX36" s="230"/>
      <c r="AY36" s="507" t="s">
        <v>341</v>
      </c>
      <c r="BA36" s="18" t="s">
        <v>338</v>
      </c>
    </row>
    <row r="37" spans="1:53" s="18" customFormat="1" ht="66.75" customHeight="1" x14ac:dyDescent="0.25">
      <c r="A37" s="527"/>
      <c r="B37" s="527"/>
      <c r="C37" s="527"/>
      <c r="D37" s="527"/>
      <c r="E37" s="572"/>
      <c r="F37" s="527"/>
      <c r="G37" s="527"/>
      <c r="H37" s="527"/>
      <c r="I37" s="527"/>
      <c r="J37" s="527"/>
      <c r="K37" s="588"/>
      <c r="L37" s="348" t="s">
        <v>281</v>
      </c>
      <c r="M37" s="58">
        <v>0.5</v>
      </c>
      <c r="N37" s="363">
        <v>1</v>
      </c>
      <c r="O37" s="301">
        <v>1</v>
      </c>
      <c r="P37" s="301">
        <v>1</v>
      </c>
      <c r="Q37" s="301">
        <v>1</v>
      </c>
      <c r="R37" s="379" t="s">
        <v>405</v>
      </c>
      <c r="S37" s="515"/>
      <c r="T37" s="512"/>
      <c r="U37" s="92" t="s">
        <v>323</v>
      </c>
      <c r="V37" s="144"/>
      <c r="W37" s="52"/>
      <c r="X37" s="61"/>
      <c r="Z37" s="512"/>
      <c r="AA37" s="92" t="s">
        <v>323</v>
      </c>
      <c r="AB37" s="165"/>
      <c r="AC37" s="149"/>
      <c r="AD37" s="114"/>
      <c r="AE37" s="124"/>
      <c r="AF37" s="100"/>
      <c r="AG37" s="512"/>
      <c r="AH37" s="512"/>
      <c r="AI37" s="92" t="s">
        <v>323</v>
      </c>
      <c r="AJ37" s="149"/>
      <c r="AK37" s="114"/>
      <c r="AL37" s="114"/>
      <c r="AM37" s="124"/>
      <c r="AN37" s="100"/>
      <c r="AO37" s="512"/>
      <c r="AP37" s="512"/>
      <c r="AQ37" s="92" t="s">
        <v>323</v>
      </c>
      <c r="AR37" s="114"/>
      <c r="AS37" s="114"/>
      <c r="AT37" s="94"/>
      <c r="AU37" s="94"/>
      <c r="AV37" s="167"/>
      <c r="AW37" s="69"/>
      <c r="AX37" s="230"/>
      <c r="AY37" s="509"/>
    </row>
    <row r="38" spans="1:53" s="18" customFormat="1" ht="60" x14ac:dyDescent="0.25">
      <c r="A38" s="527"/>
      <c r="B38" s="527"/>
      <c r="C38" s="527"/>
      <c r="D38" s="527"/>
      <c r="E38" s="572" t="s">
        <v>550</v>
      </c>
      <c r="F38" s="584" t="s">
        <v>497</v>
      </c>
      <c r="G38" s="527" t="s">
        <v>516</v>
      </c>
      <c r="H38" s="527" t="str">
        <f>'[2]PLAN INDICATIVO '!O21</f>
        <v>Porcentaje</v>
      </c>
      <c r="I38" s="527">
        <v>60</v>
      </c>
      <c r="J38" s="527">
        <v>2017</v>
      </c>
      <c r="K38" s="527">
        <v>60</v>
      </c>
      <c r="L38" s="348" t="s">
        <v>339</v>
      </c>
      <c r="M38" s="58">
        <v>0.5</v>
      </c>
      <c r="N38" s="363">
        <v>1</v>
      </c>
      <c r="O38" s="301">
        <v>1</v>
      </c>
      <c r="P38" s="301">
        <v>1</v>
      </c>
      <c r="Q38" s="301">
        <v>1</v>
      </c>
      <c r="R38" s="365" t="s">
        <v>634</v>
      </c>
      <c r="S38" s="513"/>
      <c r="T38" s="549"/>
      <c r="U38" s="92" t="s">
        <v>323</v>
      </c>
      <c r="V38" s="144"/>
      <c r="W38" s="52"/>
      <c r="X38" s="61"/>
      <c r="Z38" s="510"/>
      <c r="AA38" s="92" t="s">
        <v>323</v>
      </c>
      <c r="AB38" s="165"/>
      <c r="AC38" s="149"/>
      <c r="AD38" s="114"/>
      <c r="AE38" s="67"/>
      <c r="AF38" s="100"/>
      <c r="AG38" s="510"/>
      <c r="AH38" s="547"/>
      <c r="AI38" s="92" t="s">
        <v>323</v>
      </c>
      <c r="AJ38" s="149"/>
      <c r="AK38" s="114"/>
      <c r="AL38" s="114"/>
      <c r="AM38" s="124"/>
      <c r="AN38" s="100"/>
      <c r="AO38" s="510"/>
      <c r="AP38" s="529"/>
      <c r="AQ38" s="92" t="s">
        <v>323</v>
      </c>
      <c r="AR38" s="114"/>
      <c r="AS38" s="114"/>
      <c r="AT38" s="94"/>
      <c r="AU38" s="94"/>
      <c r="AV38" s="167"/>
      <c r="AW38" s="69"/>
      <c r="AX38" s="230"/>
      <c r="AY38" s="507" t="s">
        <v>340</v>
      </c>
    </row>
    <row r="39" spans="1:53" s="18" customFormat="1" ht="81.75" customHeight="1" x14ac:dyDescent="0.25">
      <c r="A39" s="527"/>
      <c r="B39" s="527"/>
      <c r="C39" s="527"/>
      <c r="D39" s="527"/>
      <c r="E39" s="572"/>
      <c r="F39" s="584"/>
      <c r="G39" s="527"/>
      <c r="H39" s="527"/>
      <c r="I39" s="527"/>
      <c r="J39" s="527"/>
      <c r="K39" s="527"/>
      <c r="L39" s="348" t="s">
        <v>498</v>
      </c>
      <c r="M39" s="258">
        <v>0.5</v>
      </c>
      <c r="N39" s="363">
        <v>1</v>
      </c>
      <c r="O39" s="301">
        <v>1</v>
      </c>
      <c r="P39" s="301">
        <v>1</v>
      </c>
      <c r="Q39" s="301">
        <v>1</v>
      </c>
      <c r="R39" s="365" t="s">
        <v>491</v>
      </c>
      <c r="S39" s="514"/>
      <c r="T39" s="512"/>
      <c r="U39" s="92" t="s">
        <v>323</v>
      </c>
      <c r="V39" s="144"/>
      <c r="W39" s="52"/>
      <c r="X39" s="61"/>
      <c r="Z39" s="512"/>
      <c r="AA39" s="92" t="s">
        <v>323</v>
      </c>
      <c r="AB39" s="165"/>
      <c r="AC39" s="149"/>
      <c r="AD39" s="114"/>
      <c r="AE39" s="104"/>
      <c r="AF39" s="100"/>
      <c r="AG39" s="512"/>
      <c r="AH39" s="512"/>
      <c r="AI39" s="92" t="s">
        <v>323</v>
      </c>
      <c r="AJ39" s="149"/>
      <c r="AK39" s="114"/>
      <c r="AL39" s="114"/>
      <c r="AM39" s="123"/>
      <c r="AN39" s="100"/>
      <c r="AO39" s="545"/>
      <c r="AP39" s="683"/>
      <c r="AQ39" s="92" t="s">
        <v>323</v>
      </c>
      <c r="AR39" s="114"/>
      <c r="AS39" s="114"/>
      <c r="AT39" s="94"/>
      <c r="AU39" s="94"/>
      <c r="AV39" s="167"/>
      <c r="AW39" s="69"/>
      <c r="AX39" s="230"/>
      <c r="AY39" s="509"/>
    </row>
    <row r="40" spans="1:53" s="18" customFormat="1" ht="48.75" customHeight="1" x14ac:dyDescent="0.25">
      <c r="A40" s="581" t="str">
        <f>'[2]PLAN INDICATIVO '!A22</f>
        <v>TEJIDO SOCIAL
INTEGRACIÓN Y GOBERNANZA</v>
      </c>
      <c r="B40" s="581" t="str">
        <f>'[2]PLAN INDICATIVO '!B22</f>
        <v>Mejorar la calidad con sentido de humanizacion  de la prestacion de los servicios de salud en la ESE San Jose de la Palma</v>
      </c>
      <c r="C40" s="527" t="str">
        <f>'[2]PLAN INDICATIVO '!C22:D22</f>
        <v>DIMENSIÓN VIDA SALUDABLE Y ENFERMEDADES TRANSMISIBLES</v>
      </c>
      <c r="D40" s="527"/>
      <c r="E40" s="572" t="s">
        <v>551</v>
      </c>
      <c r="F40" s="527" t="str">
        <f>'[2]PLAN INDICATIVO '!M22</f>
        <v>Pacientes identificados y con tratamiento</v>
      </c>
      <c r="G40" s="527" t="s">
        <v>515</v>
      </c>
      <c r="H40" s="527" t="str">
        <f>'[2]PLAN INDICATIVO '!O22</f>
        <v>Porcentaje</v>
      </c>
      <c r="I40" s="527">
        <f>'[2]PLAN INDICATIVO '!P22</f>
        <v>100</v>
      </c>
      <c r="J40" s="527">
        <v>2017</v>
      </c>
      <c r="K40" s="527">
        <f>'[2]PLAN INDICATIVO '!S22</f>
        <v>100</v>
      </c>
      <c r="L40" s="351" t="s">
        <v>406</v>
      </c>
      <c r="M40" s="5">
        <v>0.2</v>
      </c>
      <c r="N40" s="363">
        <v>1</v>
      </c>
      <c r="O40" s="301">
        <v>1</v>
      </c>
      <c r="P40" s="301">
        <v>1</v>
      </c>
      <c r="Q40" s="301">
        <v>1</v>
      </c>
      <c r="R40" s="374" t="s">
        <v>470</v>
      </c>
      <c r="S40" s="503"/>
      <c r="T40" s="549"/>
      <c r="U40" s="55">
        <v>0</v>
      </c>
      <c r="V40" s="144"/>
      <c r="W40" s="55"/>
      <c r="X40" s="51"/>
      <c r="Z40" s="510"/>
      <c r="AA40" s="164">
        <v>0.1</v>
      </c>
      <c r="AB40" s="165"/>
      <c r="AC40" s="149"/>
      <c r="AD40" s="114"/>
      <c r="AE40" s="67"/>
      <c r="AF40" s="96"/>
      <c r="AG40" s="510"/>
      <c r="AH40" s="547"/>
      <c r="AI40" s="186">
        <v>0.1</v>
      </c>
      <c r="AJ40" s="149"/>
      <c r="AK40" s="114"/>
      <c r="AL40" s="94"/>
      <c r="AM40" s="125"/>
      <c r="AN40" s="96"/>
      <c r="AO40" s="510"/>
      <c r="AP40" s="529"/>
      <c r="AQ40" s="114">
        <v>0</v>
      </c>
      <c r="AR40" s="114"/>
      <c r="AS40" s="114"/>
      <c r="AT40" s="154"/>
      <c r="AU40" s="94"/>
      <c r="AV40" s="172"/>
      <c r="AW40" s="69"/>
      <c r="AX40" s="230"/>
      <c r="AY40" s="533" t="s">
        <v>342</v>
      </c>
    </row>
    <row r="41" spans="1:53" s="18" customFormat="1" ht="96" customHeight="1" x14ac:dyDescent="0.25">
      <c r="A41" s="581"/>
      <c r="B41" s="581"/>
      <c r="C41" s="527"/>
      <c r="D41" s="527"/>
      <c r="E41" s="572"/>
      <c r="F41" s="527"/>
      <c r="G41" s="527"/>
      <c r="H41" s="527"/>
      <c r="I41" s="527"/>
      <c r="J41" s="527"/>
      <c r="K41" s="527"/>
      <c r="L41" s="351" t="s">
        <v>499</v>
      </c>
      <c r="M41" s="5">
        <v>0.2</v>
      </c>
      <c r="N41" s="363">
        <v>1</v>
      </c>
      <c r="O41" s="301">
        <v>1</v>
      </c>
      <c r="P41" s="301">
        <v>1</v>
      </c>
      <c r="Q41" s="301">
        <v>1</v>
      </c>
      <c r="R41" s="374" t="s">
        <v>471</v>
      </c>
      <c r="S41" s="538"/>
      <c r="T41" s="684"/>
      <c r="U41" s="63">
        <v>0.05</v>
      </c>
      <c r="V41" s="63"/>
      <c r="W41" s="52"/>
      <c r="X41" s="64"/>
      <c r="Z41" s="543"/>
      <c r="AA41" s="173">
        <v>0.05</v>
      </c>
      <c r="AB41" s="165"/>
      <c r="AC41" s="149"/>
      <c r="AD41" s="114"/>
      <c r="AE41" s="104"/>
      <c r="AF41" s="64"/>
      <c r="AG41" s="543"/>
      <c r="AH41" s="570"/>
      <c r="AI41" s="114">
        <v>5</v>
      </c>
      <c r="AJ41" s="149"/>
      <c r="AK41" s="114"/>
      <c r="AL41" s="114"/>
      <c r="AM41" s="125"/>
      <c r="AN41" s="64"/>
      <c r="AO41" s="511"/>
      <c r="AP41" s="686"/>
      <c r="AQ41" s="185">
        <v>0.05</v>
      </c>
      <c r="AR41" s="114"/>
      <c r="AS41" s="114"/>
      <c r="AT41" s="154"/>
      <c r="AU41" s="94"/>
      <c r="AV41" s="64"/>
      <c r="AW41" s="69"/>
      <c r="AX41" s="230"/>
      <c r="AY41" s="534"/>
    </row>
    <row r="42" spans="1:53" s="18" customFormat="1" ht="82.5" customHeight="1" x14ac:dyDescent="0.25">
      <c r="A42" s="581"/>
      <c r="B42" s="581"/>
      <c r="C42" s="527"/>
      <c r="D42" s="527"/>
      <c r="E42" s="572"/>
      <c r="F42" s="527"/>
      <c r="G42" s="527"/>
      <c r="H42" s="527"/>
      <c r="I42" s="527"/>
      <c r="J42" s="527"/>
      <c r="K42" s="527"/>
      <c r="L42" s="351" t="s">
        <v>361</v>
      </c>
      <c r="M42" s="5">
        <v>0.6</v>
      </c>
      <c r="N42" s="353">
        <v>3</v>
      </c>
      <c r="O42" s="300">
        <v>3</v>
      </c>
      <c r="P42" s="300">
        <v>3</v>
      </c>
      <c r="Q42" s="300">
        <v>3</v>
      </c>
      <c r="R42" s="368" t="s">
        <v>407</v>
      </c>
      <c r="S42" s="504"/>
      <c r="T42" s="697"/>
      <c r="U42" s="63">
        <v>0.15</v>
      </c>
      <c r="V42" s="63"/>
      <c r="W42" s="52"/>
      <c r="X42" s="56"/>
      <c r="Z42" s="545"/>
      <c r="AA42" s="63">
        <v>0.15</v>
      </c>
      <c r="AB42" s="165"/>
      <c r="AC42" s="149"/>
      <c r="AD42" s="114"/>
      <c r="AE42" s="104"/>
      <c r="AF42" s="56"/>
      <c r="AG42" s="545"/>
      <c r="AH42" s="571"/>
      <c r="AI42" s="63">
        <v>0.15</v>
      </c>
      <c r="AJ42" s="149"/>
      <c r="AK42" s="114"/>
      <c r="AL42" s="114"/>
      <c r="AM42" s="125"/>
      <c r="AN42" s="56"/>
      <c r="AO42" s="512"/>
      <c r="AP42" s="687"/>
      <c r="AQ42" s="63">
        <v>0.15</v>
      </c>
      <c r="AR42" s="114"/>
      <c r="AS42" s="114"/>
      <c r="AT42" s="154"/>
      <c r="AU42" s="94"/>
      <c r="AV42" s="56"/>
      <c r="AW42" s="69"/>
      <c r="AX42" s="230"/>
      <c r="AY42" s="535"/>
    </row>
    <row r="43" spans="1:53" s="18" customFormat="1" ht="96.75" customHeight="1" x14ac:dyDescent="0.25">
      <c r="A43" s="581" t="str">
        <f>'[2]PLAN INDICATIVO '!A23</f>
        <v>TEJIDO SOCIAL
INTEGRACIÓN Y GOBERNANZA</v>
      </c>
      <c r="B43" s="581" t="str">
        <f>'[2]PLAN INDICATIVO '!B23</f>
        <v>Mejorar la calidad con sentido de humanizacion  de la prestacion de los servicios de salud en la ESE San Jose de la Palma</v>
      </c>
      <c r="C43" s="527" t="str">
        <f>'[2]PLAN INDICATIVO '!C23:D23</f>
        <v>DIMENSIÓN VIDA SALUDABLE Y ENFERMEDADES TRANSMISIBLES</v>
      </c>
      <c r="D43" s="527"/>
      <c r="E43" s="572" t="s">
        <v>552</v>
      </c>
      <c r="F43" s="527" t="str">
        <f>'[2]PLAN INDICATIVO '!M23</f>
        <v>Cobertura de vacunación</v>
      </c>
      <c r="G43" s="527" t="str">
        <f>'[2]PLAN INDICATIVO '!N23</f>
        <v>Coberturas de vacunación con BCG, DPT 3 dosis, polio 3 dosis, triple viral &lt; 1 año y triple viral &lt; 5 años.</v>
      </c>
      <c r="H43" s="527" t="str">
        <f>'[2]PLAN INDICATIVO '!O23</f>
        <v>Porcentaje</v>
      </c>
      <c r="I43" s="527">
        <v>96</v>
      </c>
      <c r="J43" s="527">
        <v>2017</v>
      </c>
      <c r="K43" s="526">
        <v>0.96</v>
      </c>
      <c r="L43" s="348" t="s">
        <v>343</v>
      </c>
      <c r="M43" s="250">
        <v>0.6</v>
      </c>
      <c r="N43" s="353">
        <v>3</v>
      </c>
      <c r="O43" s="300">
        <v>3</v>
      </c>
      <c r="P43" s="300">
        <v>3</v>
      </c>
      <c r="Q43" s="300">
        <v>3</v>
      </c>
      <c r="R43" s="348" t="s">
        <v>408</v>
      </c>
      <c r="S43" s="503"/>
      <c r="T43" s="695"/>
      <c r="U43" s="63">
        <v>0.15</v>
      </c>
      <c r="V43" s="102"/>
      <c r="W43" s="65"/>
      <c r="X43" s="61"/>
      <c r="Z43" s="510"/>
      <c r="AA43" s="63">
        <v>0.15</v>
      </c>
      <c r="AB43" s="63"/>
      <c r="AC43" s="102"/>
      <c r="AD43" s="102"/>
      <c r="AE43" s="67"/>
      <c r="AF43" s="100"/>
      <c r="AG43" s="510"/>
      <c r="AH43" s="555"/>
      <c r="AI43" s="63">
        <v>0.15</v>
      </c>
      <c r="AJ43" s="102"/>
      <c r="AK43" s="114"/>
      <c r="AL43" s="94"/>
      <c r="AM43" s="125"/>
      <c r="AN43" s="100"/>
      <c r="AO43" s="516"/>
      <c r="AP43" s="516"/>
      <c r="AQ43" s="63">
        <v>0.15</v>
      </c>
      <c r="AR43" s="102"/>
      <c r="AS43" s="114"/>
      <c r="AT43" s="102"/>
      <c r="AU43" s="52"/>
      <c r="AV43" s="167"/>
      <c r="AW43" s="69"/>
      <c r="AX43" s="230"/>
      <c r="AY43" s="507" t="s">
        <v>379</v>
      </c>
    </row>
    <row r="44" spans="1:53" s="18" customFormat="1" ht="66.75" customHeight="1" x14ac:dyDescent="0.25">
      <c r="A44" s="581"/>
      <c r="B44" s="581"/>
      <c r="C44" s="527"/>
      <c r="D44" s="527"/>
      <c r="E44" s="572"/>
      <c r="F44" s="527"/>
      <c r="G44" s="527"/>
      <c r="H44" s="527"/>
      <c r="I44" s="527"/>
      <c r="J44" s="527"/>
      <c r="K44" s="526"/>
      <c r="L44" s="348" t="s">
        <v>410</v>
      </c>
      <c r="M44" s="58">
        <v>0.4</v>
      </c>
      <c r="N44" s="364">
        <v>1</v>
      </c>
      <c r="O44" s="265">
        <v>1</v>
      </c>
      <c r="P44" s="265">
        <v>1</v>
      </c>
      <c r="Q44" s="265">
        <v>1</v>
      </c>
      <c r="R44" s="379" t="s">
        <v>409</v>
      </c>
      <c r="S44" s="504"/>
      <c r="T44" s="696"/>
      <c r="U44" s="63">
        <v>0.1</v>
      </c>
      <c r="V44" s="102"/>
      <c r="W44" s="65"/>
      <c r="X44" s="61"/>
      <c r="Z44" s="545"/>
      <c r="AA44" s="63">
        <v>0.1</v>
      </c>
      <c r="AB44" s="63"/>
      <c r="AC44" s="102"/>
      <c r="AD44" s="102"/>
      <c r="AE44" s="104"/>
      <c r="AF44" s="100"/>
      <c r="AG44" s="512"/>
      <c r="AH44" s="512"/>
      <c r="AI44" s="63">
        <v>0.1</v>
      </c>
      <c r="AJ44" s="102"/>
      <c r="AK44" s="114"/>
      <c r="AL44" s="94"/>
      <c r="AM44" s="123"/>
      <c r="AN44" s="100"/>
      <c r="AO44" s="548"/>
      <c r="AP44" s="517"/>
      <c r="AQ44" s="63">
        <v>0.1</v>
      </c>
      <c r="AR44" s="102"/>
      <c r="AS44" s="114"/>
      <c r="AT44" s="102"/>
      <c r="AU44" s="52"/>
      <c r="AV44" s="167"/>
      <c r="AW44" s="69"/>
      <c r="AX44" s="230"/>
      <c r="AY44" s="509"/>
    </row>
    <row r="45" spans="1:53" s="18" customFormat="1" ht="105" customHeight="1" x14ac:dyDescent="0.25">
      <c r="A45" s="581"/>
      <c r="B45" s="581"/>
      <c r="C45" s="527"/>
      <c r="D45" s="527"/>
      <c r="E45" s="572" t="s">
        <v>553</v>
      </c>
      <c r="F45" s="527" t="s">
        <v>411</v>
      </c>
      <c r="G45" s="527" t="s">
        <v>412</v>
      </c>
      <c r="H45" s="527" t="str">
        <f>'[2]PLAN INDICATIVO '!O24</f>
        <v>Porcentaje</v>
      </c>
      <c r="I45" s="527">
        <v>100</v>
      </c>
      <c r="J45" s="527">
        <f>'[2]PLAN INDICATIVO '!Q24</f>
        <v>2016</v>
      </c>
      <c r="K45" s="527">
        <v>100</v>
      </c>
      <c r="L45" s="348" t="s">
        <v>357</v>
      </c>
      <c r="M45" s="58">
        <v>0.6</v>
      </c>
      <c r="N45" s="353">
        <v>183</v>
      </c>
      <c r="O45" s="321">
        <v>183</v>
      </c>
      <c r="P45" s="321">
        <v>183</v>
      </c>
      <c r="Q45" s="321">
        <v>183</v>
      </c>
      <c r="R45" s="365" t="s">
        <v>413</v>
      </c>
      <c r="S45" s="513"/>
      <c r="T45" s="549"/>
      <c r="U45" s="63">
        <v>0.15</v>
      </c>
      <c r="V45" s="102"/>
      <c r="W45" s="55"/>
      <c r="X45" s="61"/>
      <c r="Z45" s="510"/>
      <c r="AA45" s="63">
        <v>0.15</v>
      </c>
      <c r="AB45" s="63"/>
      <c r="AC45" s="102"/>
      <c r="AD45" s="125"/>
      <c r="AE45" s="126"/>
      <c r="AF45" s="100"/>
      <c r="AG45" s="510"/>
      <c r="AH45" s="547"/>
      <c r="AI45" s="63">
        <v>0.15</v>
      </c>
      <c r="AJ45" s="102"/>
      <c r="AK45" s="114"/>
      <c r="AL45" s="102"/>
      <c r="AM45" s="123"/>
      <c r="AN45" s="100"/>
      <c r="AO45" s="516"/>
      <c r="AP45" s="529"/>
      <c r="AQ45" s="63">
        <v>0.15</v>
      </c>
      <c r="AR45" s="102"/>
      <c r="AS45" s="114"/>
      <c r="AT45" s="102"/>
      <c r="AU45" s="52"/>
      <c r="AV45" s="167"/>
      <c r="AW45" s="69"/>
      <c r="AX45" s="230"/>
      <c r="AY45" s="507" t="s">
        <v>347</v>
      </c>
    </row>
    <row r="46" spans="1:53" s="18" customFormat="1" ht="114.75" customHeight="1" x14ac:dyDescent="0.25">
      <c r="A46" s="581"/>
      <c r="B46" s="581" t="e">
        <f>'[2]PLAN INDICATIVO '!#REF!</f>
        <v>#REF!</v>
      </c>
      <c r="C46" s="527"/>
      <c r="D46" s="527"/>
      <c r="E46" s="572"/>
      <c r="F46" s="527" t="str">
        <f>'[2]PLAN INDICATIVO '!M24</f>
        <v>% de atencion integral</v>
      </c>
      <c r="G46" s="527" t="str">
        <f>'[2]PLAN INDICATIVO '!N24</f>
        <v># de menores con atencion integral  en cyd /  #  de  menores atendidos en cyd* 100</v>
      </c>
      <c r="H46" s="527" t="str">
        <f>'[2]PLAN INDICATIVO '!O24</f>
        <v>Porcentaje</v>
      </c>
      <c r="I46" s="527">
        <f>'[2]PLAN INDICATIVO '!P24</f>
        <v>94</v>
      </c>
      <c r="J46" s="527">
        <f>'[2]PLAN INDICATIVO '!Q24</f>
        <v>2016</v>
      </c>
      <c r="K46" s="527">
        <f>'[2]PLAN INDICATIVO '!S24</f>
        <v>0.95</v>
      </c>
      <c r="L46" s="348" t="s">
        <v>414</v>
      </c>
      <c r="M46" s="58">
        <v>0.4</v>
      </c>
      <c r="N46" s="362"/>
      <c r="O46" s="309">
        <v>1</v>
      </c>
      <c r="P46" s="300"/>
      <c r="Q46" s="318">
        <v>1</v>
      </c>
      <c r="R46" s="365" t="s">
        <v>415</v>
      </c>
      <c r="S46" s="514"/>
      <c r="T46" s="512"/>
      <c r="U46" s="63">
        <v>0</v>
      </c>
      <c r="V46" s="102"/>
      <c r="W46" s="55"/>
      <c r="X46" s="61"/>
      <c r="Z46" s="512"/>
      <c r="AA46" s="63">
        <v>0.2</v>
      </c>
      <c r="AB46" s="63"/>
      <c r="AC46" s="102"/>
      <c r="AD46" s="94"/>
      <c r="AE46" s="126"/>
      <c r="AF46" s="100"/>
      <c r="AG46" s="512"/>
      <c r="AH46" s="512"/>
      <c r="AI46" s="63">
        <v>0</v>
      </c>
      <c r="AJ46" s="102"/>
      <c r="AK46" s="114"/>
      <c r="AL46" s="102"/>
      <c r="AM46" s="123"/>
      <c r="AN46" s="100"/>
      <c r="AO46" s="548"/>
      <c r="AP46" s="687"/>
      <c r="AQ46" s="63">
        <v>0.2</v>
      </c>
      <c r="AR46" s="102"/>
      <c r="AS46" s="114"/>
      <c r="AT46" s="102"/>
      <c r="AU46" s="65"/>
      <c r="AV46" s="167"/>
      <c r="AW46" s="69"/>
      <c r="AX46" s="230"/>
      <c r="AY46" s="509"/>
    </row>
    <row r="47" spans="1:53" s="18" customFormat="1" ht="15" customHeight="1" x14ac:dyDescent="0.25">
      <c r="A47" s="527" t="str">
        <f>'[2]PLAN INDICATIVO '!A25</f>
        <v>INTEGRACIÓN Y GOBERNANZA</v>
      </c>
      <c r="B47" s="527" t="str">
        <f>'[2]PLAN INDICATIVO '!B25</f>
        <v>Mejorar la calidad con sentido de humanizacion  de la prestacion de los servicios de salud en la ESE San Jose de la Palma</v>
      </c>
      <c r="C47" s="527" t="str">
        <f>'[2]PLAN INDICATIVO '!C25:D25</f>
        <v>DIMENSIÓN SALUD PÚBLICA EN EMERGENCIAS Y DESASTRES</v>
      </c>
      <c r="D47" s="527"/>
      <c r="E47" s="521" t="s">
        <v>554</v>
      </c>
      <c r="F47" s="503" t="s">
        <v>510</v>
      </c>
      <c r="G47" s="503" t="s">
        <v>517</v>
      </c>
      <c r="H47" s="503">
        <v>1</v>
      </c>
      <c r="I47" s="503">
        <v>50</v>
      </c>
      <c r="J47" s="503">
        <v>2017</v>
      </c>
      <c r="K47" s="503">
        <v>100</v>
      </c>
      <c r="L47" s="521" t="s">
        <v>282</v>
      </c>
      <c r="M47" s="707">
        <v>0.5</v>
      </c>
      <c r="N47" s="524"/>
      <c r="O47" s="704"/>
      <c r="P47" s="704">
        <v>1</v>
      </c>
      <c r="Q47" s="704">
        <v>1</v>
      </c>
      <c r="R47" s="524" t="s">
        <v>509</v>
      </c>
      <c r="S47" s="573"/>
      <c r="T47" s="503"/>
      <c r="U47" s="63">
        <v>0</v>
      </c>
      <c r="V47" s="102"/>
      <c r="W47" s="54"/>
      <c r="X47" s="51"/>
      <c r="Z47" s="510"/>
      <c r="AA47" s="182">
        <v>0</v>
      </c>
      <c r="AB47" s="168"/>
      <c r="AC47" s="168"/>
      <c r="AD47" s="97"/>
      <c r="AE47" s="124"/>
      <c r="AF47" s="96"/>
      <c r="AG47" s="510"/>
      <c r="AH47" s="510"/>
      <c r="AI47" s="283">
        <v>0.25</v>
      </c>
      <c r="AJ47" s="149"/>
      <c r="AK47" s="114"/>
      <c r="AL47" s="114"/>
      <c r="AM47" s="123"/>
      <c r="AN47" s="69"/>
      <c r="AO47" s="510"/>
      <c r="AP47" s="510"/>
      <c r="AQ47" s="185">
        <v>0.25</v>
      </c>
      <c r="AR47" s="114"/>
      <c r="AS47" s="114"/>
      <c r="AT47" s="114"/>
      <c r="AU47" s="165"/>
      <c r="AV47" s="172"/>
      <c r="AW47" s="69"/>
      <c r="AX47" s="230"/>
      <c r="AY47" s="507" t="s">
        <v>344</v>
      </c>
    </row>
    <row r="48" spans="1:53" s="18" customFormat="1" ht="75.75" customHeight="1" x14ac:dyDescent="0.25">
      <c r="A48" s="527"/>
      <c r="B48" s="527"/>
      <c r="C48" s="527"/>
      <c r="D48" s="527"/>
      <c r="E48" s="583"/>
      <c r="F48" s="504"/>
      <c r="G48" s="504"/>
      <c r="H48" s="504"/>
      <c r="I48" s="504"/>
      <c r="J48" s="504"/>
      <c r="K48" s="504"/>
      <c r="L48" s="583"/>
      <c r="M48" s="708"/>
      <c r="N48" s="706"/>
      <c r="O48" s="705"/>
      <c r="P48" s="705"/>
      <c r="Q48" s="705"/>
      <c r="R48" s="706"/>
      <c r="S48" s="574"/>
      <c r="T48" s="504"/>
      <c r="U48" s="63">
        <v>0</v>
      </c>
      <c r="V48" s="102"/>
      <c r="W48" s="54"/>
      <c r="X48" s="51"/>
      <c r="Z48" s="545"/>
      <c r="AA48" s="162">
        <v>0</v>
      </c>
      <c r="AB48" s="165"/>
      <c r="AC48" s="149"/>
      <c r="AD48" s="114"/>
      <c r="AE48" s="114"/>
      <c r="AF48" s="102"/>
      <c r="AG48" s="545"/>
      <c r="AH48" s="545"/>
      <c r="AI48" s="97">
        <v>0.25</v>
      </c>
      <c r="AJ48" s="130"/>
      <c r="AK48" s="114"/>
      <c r="AL48" s="114"/>
      <c r="AM48" s="123"/>
      <c r="AN48" s="137"/>
      <c r="AO48" s="545"/>
      <c r="AP48" s="545"/>
      <c r="AQ48" s="52">
        <v>0.25</v>
      </c>
      <c r="AR48" s="94"/>
      <c r="AS48" s="114"/>
      <c r="AT48" s="94"/>
      <c r="AU48" s="165"/>
      <c r="AV48" s="172"/>
      <c r="AW48" s="69"/>
      <c r="AX48" s="230"/>
      <c r="AY48" s="509"/>
    </row>
    <row r="49" spans="1:51" s="18" customFormat="1" ht="94.5" customHeight="1" x14ac:dyDescent="0.25">
      <c r="A49" s="527"/>
      <c r="B49" s="527"/>
      <c r="C49" s="527"/>
      <c r="D49" s="527"/>
      <c r="E49" s="572" t="s">
        <v>555</v>
      </c>
      <c r="F49" s="527" t="str">
        <f>'[2]PLAN INDICATIVO '!M26</f>
        <v>Plan de emergencias hospitalario implementado</v>
      </c>
      <c r="G49" s="527" t="s">
        <v>519</v>
      </c>
      <c r="H49" s="527" t="str">
        <f>'[2]PLAN INDICATIVO '!O26</f>
        <v>Porcentaje</v>
      </c>
      <c r="I49" s="527">
        <v>70</v>
      </c>
      <c r="J49" s="527">
        <v>2017</v>
      </c>
      <c r="K49" s="527">
        <v>100</v>
      </c>
      <c r="L49" s="348" t="s">
        <v>518</v>
      </c>
      <c r="M49" s="228">
        <v>0.4</v>
      </c>
      <c r="N49" s="365"/>
      <c r="O49" s="5"/>
      <c r="P49" s="300">
        <v>1</v>
      </c>
      <c r="Q49" s="300">
        <v>1</v>
      </c>
      <c r="R49" s="374" t="s">
        <v>416</v>
      </c>
      <c r="S49" s="503"/>
      <c r="T49" s="503"/>
      <c r="U49" s="63">
        <v>0</v>
      </c>
      <c r="V49" s="102"/>
      <c r="W49" s="54"/>
      <c r="X49" s="51"/>
      <c r="Z49" s="510"/>
      <c r="AA49" s="63">
        <v>0.2</v>
      </c>
      <c r="AB49" s="165"/>
      <c r="AC49" s="149"/>
      <c r="AD49" s="114"/>
      <c r="AE49" s="114"/>
      <c r="AF49" s="102"/>
      <c r="AG49" s="510"/>
      <c r="AH49" s="547"/>
      <c r="AI49" s="52">
        <v>0.2</v>
      </c>
      <c r="AJ49" s="141"/>
      <c r="AK49" s="114"/>
      <c r="AL49" s="94"/>
      <c r="AM49" s="69"/>
      <c r="AN49" s="96"/>
      <c r="AO49" s="510"/>
      <c r="AP49" s="510"/>
      <c r="AQ49" s="114">
        <v>0</v>
      </c>
      <c r="AR49" s="114"/>
      <c r="AS49" s="114"/>
      <c r="AT49" s="114"/>
      <c r="AU49" s="165"/>
      <c r="AV49" s="172"/>
      <c r="AW49" s="69"/>
      <c r="AX49" s="230"/>
      <c r="AY49" s="507" t="s">
        <v>344</v>
      </c>
    </row>
    <row r="50" spans="1:51" s="18" customFormat="1" ht="64.5" customHeight="1" x14ac:dyDescent="0.25">
      <c r="A50" s="527"/>
      <c r="B50" s="527"/>
      <c r="C50" s="527"/>
      <c r="D50" s="527"/>
      <c r="E50" s="572"/>
      <c r="F50" s="527"/>
      <c r="G50" s="527"/>
      <c r="H50" s="527"/>
      <c r="I50" s="527"/>
      <c r="J50" s="527"/>
      <c r="K50" s="527"/>
      <c r="L50" s="352" t="s">
        <v>348</v>
      </c>
      <c r="M50" s="228">
        <v>0.3</v>
      </c>
      <c r="N50" s="353"/>
      <c r="O50" s="300">
        <v>1</v>
      </c>
      <c r="P50" s="300">
        <v>1</v>
      </c>
      <c r="Q50" s="300">
        <v>1</v>
      </c>
      <c r="R50" s="374" t="s">
        <v>417</v>
      </c>
      <c r="S50" s="538"/>
      <c r="T50" s="538"/>
      <c r="U50" s="63">
        <v>0</v>
      </c>
      <c r="V50" s="102"/>
      <c r="W50" s="206"/>
      <c r="X50" s="102"/>
      <c r="Z50" s="543"/>
      <c r="AA50" s="63">
        <v>0.1</v>
      </c>
      <c r="AB50" s="216"/>
      <c r="AC50" s="149"/>
      <c r="AD50" s="216"/>
      <c r="AE50" s="216"/>
      <c r="AF50" s="102"/>
      <c r="AG50" s="543"/>
      <c r="AH50" s="570"/>
      <c r="AI50" s="262">
        <v>0.1</v>
      </c>
      <c r="AJ50" s="141"/>
      <c r="AK50" s="216"/>
      <c r="AL50" s="94"/>
      <c r="AM50" s="232"/>
      <c r="AN50" s="206"/>
      <c r="AO50" s="543"/>
      <c r="AP50" s="543"/>
      <c r="AQ50" s="262">
        <v>0.1</v>
      </c>
      <c r="AR50" s="216"/>
      <c r="AS50" s="216"/>
      <c r="AT50" s="216"/>
      <c r="AU50" s="216"/>
      <c r="AV50" s="221"/>
      <c r="AW50" s="69"/>
      <c r="AX50" s="230"/>
      <c r="AY50" s="520"/>
    </row>
    <row r="51" spans="1:51" s="18" customFormat="1" ht="59.25" customHeight="1" x14ac:dyDescent="0.25">
      <c r="A51" s="527"/>
      <c r="B51" s="527"/>
      <c r="C51" s="527"/>
      <c r="D51" s="527"/>
      <c r="E51" s="572"/>
      <c r="F51" s="527"/>
      <c r="G51" s="527"/>
      <c r="H51" s="527"/>
      <c r="I51" s="527"/>
      <c r="J51" s="527"/>
      <c r="K51" s="527"/>
      <c r="L51" s="352" t="s">
        <v>349</v>
      </c>
      <c r="M51" s="228">
        <v>0.3</v>
      </c>
      <c r="N51" s="353"/>
      <c r="O51" s="300"/>
      <c r="P51" s="300">
        <v>1</v>
      </c>
      <c r="Q51" s="300">
        <v>1</v>
      </c>
      <c r="R51" s="368" t="s">
        <v>418</v>
      </c>
      <c r="S51" s="504"/>
      <c r="T51" s="504"/>
      <c r="U51" s="63">
        <v>0</v>
      </c>
      <c r="V51" s="102"/>
      <c r="W51" s="54"/>
      <c r="X51" s="51"/>
      <c r="Z51" s="545"/>
      <c r="AA51" s="165">
        <v>0</v>
      </c>
      <c r="AB51" s="165"/>
      <c r="AC51" s="149"/>
      <c r="AD51" s="114"/>
      <c r="AE51" s="114"/>
      <c r="AF51" s="69"/>
      <c r="AG51" s="545"/>
      <c r="AH51" s="571"/>
      <c r="AI51" s="52">
        <v>0.15</v>
      </c>
      <c r="AJ51" s="141"/>
      <c r="AK51" s="114"/>
      <c r="AL51" s="69"/>
      <c r="AM51" s="114"/>
      <c r="AN51" s="127"/>
      <c r="AO51" s="545"/>
      <c r="AP51" s="545"/>
      <c r="AQ51" s="52">
        <v>0.15</v>
      </c>
      <c r="AR51" s="94"/>
      <c r="AS51" s="114"/>
      <c r="AT51" s="114"/>
      <c r="AU51" s="165"/>
      <c r="AV51" s="172"/>
      <c r="AW51" s="69"/>
      <c r="AX51" s="230"/>
      <c r="AY51" s="509"/>
    </row>
    <row r="52" spans="1:51" s="18" customFormat="1" ht="57.75" customHeight="1" x14ac:dyDescent="0.25">
      <c r="A52" s="581" t="str">
        <f>'[2]PLAN INDICATIVO '!A27</f>
        <v>COMPETITIVIDAD SOSTENIBLE</v>
      </c>
      <c r="B52" s="581" t="str">
        <f>'[2]PLAN INDICATIVO '!B27</f>
        <v>Mejorar la calidad con sentido de humanizacion  de la prestacion de los servicios de salud en la ESE San Jose de la Palma</v>
      </c>
      <c r="C52" s="527" t="str">
        <f>'[2]PLAN INDICATIVO '!C27:D27</f>
        <v>DIMENSIÓN SALUD Y ÁMBITO LABORAL</v>
      </c>
      <c r="D52" s="527"/>
      <c r="E52" s="572" t="s">
        <v>556</v>
      </c>
      <c r="F52" s="527" t="str">
        <f>'[2]PLAN INDICATIVO '!M27</f>
        <v>Reportes al SIVISALA</v>
      </c>
      <c r="G52" s="527" t="str">
        <f>'[2]PLAN INDICATIVO '!N27</f>
        <v>Numero de Reportes entregados / Número de Reportes Programados * 100</v>
      </c>
      <c r="H52" s="527" t="str">
        <f>'[2]PLAN INDICATIVO '!O27</f>
        <v>Porcentaje</v>
      </c>
      <c r="I52" s="527">
        <v>100</v>
      </c>
      <c r="J52" s="527">
        <v>2017</v>
      </c>
      <c r="K52" s="575">
        <f>'[2]PLAN INDICATIVO '!S27</f>
        <v>100</v>
      </c>
      <c r="L52" s="348" t="s">
        <v>345</v>
      </c>
      <c r="M52" s="228">
        <v>0.2</v>
      </c>
      <c r="N52" s="365"/>
      <c r="O52" s="319">
        <v>1</v>
      </c>
      <c r="P52" s="300">
        <v>1</v>
      </c>
      <c r="Q52" s="294"/>
      <c r="R52" s="378" t="s">
        <v>421</v>
      </c>
      <c r="S52" s="503"/>
      <c r="T52" s="576"/>
      <c r="U52" s="54">
        <v>0</v>
      </c>
      <c r="V52" s="129"/>
      <c r="W52" s="54"/>
      <c r="X52" s="51"/>
      <c r="Z52" s="510"/>
      <c r="AA52" s="163">
        <v>0.1</v>
      </c>
      <c r="AB52" s="165"/>
      <c r="AC52" s="149"/>
      <c r="AD52" s="114"/>
      <c r="AE52" s="114"/>
      <c r="AF52" s="115"/>
      <c r="AG52" s="510"/>
      <c r="AH52" s="529"/>
      <c r="AI52" s="182">
        <v>0.1</v>
      </c>
      <c r="AJ52" s="149"/>
      <c r="AK52" s="114"/>
      <c r="AL52" s="114"/>
      <c r="AM52" s="94"/>
      <c r="AN52" s="115"/>
      <c r="AO52" s="510"/>
      <c r="AP52" s="529"/>
      <c r="AQ52" s="182">
        <v>0</v>
      </c>
      <c r="AR52" s="114"/>
      <c r="AS52" s="114"/>
      <c r="AT52" s="114"/>
      <c r="AU52" s="165"/>
      <c r="AV52" s="172"/>
      <c r="AW52" s="69"/>
      <c r="AX52" s="230"/>
      <c r="AY52" s="507" t="s">
        <v>346</v>
      </c>
    </row>
    <row r="53" spans="1:51" s="18" customFormat="1" ht="69.75" customHeight="1" x14ac:dyDescent="0.25">
      <c r="A53" s="581"/>
      <c r="B53" s="581"/>
      <c r="C53" s="527"/>
      <c r="D53" s="527"/>
      <c r="E53" s="572"/>
      <c r="F53" s="527"/>
      <c r="G53" s="527"/>
      <c r="H53" s="527"/>
      <c r="I53" s="527"/>
      <c r="J53" s="527"/>
      <c r="K53" s="575"/>
      <c r="L53" s="348" t="s">
        <v>419</v>
      </c>
      <c r="M53" s="228">
        <v>0.2</v>
      </c>
      <c r="N53" s="353"/>
      <c r="O53" s="319">
        <v>1</v>
      </c>
      <c r="P53" s="300">
        <v>1</v>
      </c>
      <c r="Q53" s="300"/>
      <c r="R53" s="379" t="s">
        <v>420</v>
      </c>
      <c r="S53" s="538"/>
      <c r="T53" s="577"/>
      <c r="U53" s="206">
        <v>0</v>
      </c>
      <c r="V53" s="206"/>
      <c r="W53" s="206"/>
      <c r="X53" s="102"/>
      <c r="Z53" s="543"/>
      <c r="AA53" s="207">
        <v>0.1</v>
      </c>
      <c r="AB53" s="216"/>
      <c r="AC53" s="149"/>
      <c r="AD53" s="216"/>
      <c r="AE53" s="216"/>
      <c r="AF53" s="206"/>
      <c r="AG53" s="543"/>
      <c r="AH53" s="542"/>
      <c r="AI53" s="207">
        <v>0.1</v>
      </c>
      <c r="AJ53" s="149"/>
      <c r="AK53" s="216"/>
      <c r="AL53" s="216"/>
      <c r="AM53" s="94"/>
      <c r="AN53" s="206"/>
      <c r="AO53" s="543"/>
      <c r="AP53" s="542"/>
      <c r="AQ53" s="207">
        <v>0</v>
      </c>
      <c r="AR53" s="216"/>
      <c r="AS53" s="216"/>
      <c r="AT53" s="216"/>
      <c r="AU53" s="216"/>
      <c r="AV53" s="221"/>
      <c r="AW53" s="69"/>
      <c r="AX53" s="230"/>
      <c r="AY53" s="520"/>
    </row>
    <row r="54" spans="1:51" s="18" customFormat="1" ht="44.25" customHeight="1" x14ac:dyDescent="0.25">
      <c r="A54" s="581"/>
      <c r="B54" s="581"/>
      <c r="C54" s="527"/>
      <c r="D54" s="527"/>
      <c r="E54" s="572"/>
      <c r="F54" s="527"/>
      <c r="G54" s="527"/>
      <c r="H54" s="527"/>
      <c r="I54" s="527"/>
      <c r="J54" s="527"/>
      <c r="K54" s="575"/>
      <c r="L54" s="348" t="s">
        <v>283</v>
      </c>
      <c r="M54" s="228">
        <v>0.6</v>
      </c>
      <c r="N54" s="353">
        <v>3</v>
      </c>
      <c r="O54" s="284">
        <v>3</v>
      </c>
      <c r="P54" s="265">
        <v>3</v>
      </c>
      <c r="Q54" s="277">
        <v>3</v>
      </c>
      <c r="R54" s="377" t="s">
        <v>422</v>
      </c>
      <c r="S54" s="515"/>
      <c r="T54" s="515"/>
      <c r="U54" s="63">
        <v>0.15</v>
      </c>
      <c r="V54" s="63"/>
      <c r="W54" s="52"/>
      <c r="X54" s="56"/>
      <c r="Z54" s="512"/>
      <c r="AA54" s="63">
        <v>0.15</v>
      </c>
      <c r="AB54" s="165"/>
      <c r="AC54" s="149"/>
      <c r="AD54" s="114"/>
      <c r="AE54" s="114"/>
      <c r="AF54" s="115"/>
      <c r="AG54" s="512"/>
      <c r="AH54" s="512"/>
      <c r="AI54" s="63">
        <v>0.15</v>
      </c>
      <c r="AJ54" s="141"/>
      <c r="AK54" s="114"/>
      <c r="AL54" s="94"/>
      <c r="AM54" s="94"/>
      <c r="AN54" s="115"/>
      <c r="AO54" s="544"/>
      <c r="AP54" s="565"/>
      <c r="AQ54" s="63">
        <v>0.15</v>
      </c>
      <c r="AR54" s="94"/>
      <c r="AS54" s="114"/>
      <c r="AT54" s="94"/>
      <c r="AU54" s="165"/>
      <c r="AV54" s="167"/>
      <c r="AW54" s="69"/>
      <c r="AX54" s="230"/>
      <c r="AY54" s="509"/>
    </row>
    <row r="55" spans="1:51" s="18" customFormat="1" ht="60" x14ac:dyDescent="0.25">
      <c r="A55" s="581" t="str">
        <f>'[2]PLAN INDICATIVO '!A28</f>
        <v>TEJIDO SOCIAL</v>
      </c>
      <c r="B55" s="581" t="str">
        <f>'[2]PLAN INDICATIVO '!B28</f>
        <v>Mejorar la calidad con sentido de humanizacion  de la prestacion de los servicios de salud en la ESE San Jose de la Palma</v>
      </c>
      <c r="C55" s="527" t="str">
        <f>'[2]PLAN INDICATIVO '!C28:D28</f>
        <v>DIMENSIÓN TRANSVERSAL GESTIÓN DIFERENCIAL DE POBLACIONES VULNERABLES</v>
      </c>
      <c r="D55" s="527"/>
      <c r="E55" s="572" t="s">
        <v>557</v>
      </c>
      <c r="F55" s="527" t="str">
        <f>'[2]PLAN INDICATIVO '!M28</f>
        <v>Estrategia implementada</v>
      </c>
      <c r="G55" s="527" t="s">
        <v>520</v>
      </c>
      <c r="H55" s="527" t="str">
        <f>'[2]PLAN INDICATIVO '!O28</f>
        <v>Porcentaje</v>
      </c>
      <c r="I55" s="527">
        <v>100</v>
      </c>
      <c r="J55" s="527">
        <v>2017</v>
      </c>
      <c r="K55" s="527">
        <v>100</v>
      </c>
      <c r="L55" s="348" t="s">
        <v>284</v>
      </c>
      <c r="M55" s="228">
        <v>0.4</v>
      </c>
      <c r="N55" s="365"/>
      <c r="O55" s="319">
        <v>1</v>
      </c>
      <c r="P55" s="320">
        <v>1</v>
      </c>
      <c r="Q55" s="5"/>
      <c r="R55" s="373" t="s">
        <v>421</v>
      </c>
      <c r="S55" s="503"/>
      <c r="T55" s="503"/>
      <c r="U55" s="54">
        <v>0</v>
      </c>
      <c r="V55" s="129"/>
      <c r="W55" s="54"/>
      <c r="X55" s="51"/>
      <c r="Z55" s="510"/>
      <c r="AA55" s="164">
        <v>0.2</v>
      </c>
      <c r="AB55" s="165"/>
      <c r="AC55" s="149"/>
      <c r="AD55" s="114"/>
      <c r="AE55" s="114"/>
      <c r="AF55" s="115"/>
      <c r="AG55" s="510"/>
      <c r="AH55" s="547"/>
      <c r="AI55" s="186">
        <v>0.2</v>
      </c>
      <c r="AJ55" s="149"/>
      <c r="AK55" s="114"/>
      <c r="AL55" s="114"/>
      <c r="AM55" s="94"/>
      <c r="AN55" s="115"/>
      <c r="AO55" s="510"/>
      <c r="AP55" s="529"/>
      <c r="AQ55" s="114">
        <v>0</v>
      </c>
      <c r="AR55" s="114"/>
      <c r="AS55" s="114"/>
      <c r="AT55" s="114"/>
      <c r="AU55" s="165"/>
      <c r="AV55" s="172"/>
      <c r="AW55" s="69"/>
      <c r="AX55" s="230"/>
      <c r="AY55" s="507" t="s">
        <v>346</v>
      </c>
    </row>
    <row r="56" spans="1:51" s="18" customFormat="1" ht="76.5" customHeight="1" x14ac:dyDescent="0.25">
      <c r="A56" s="581"/>
      <c r="B56" s="581"/>
      <c r="C56" s="527"/>
      <c r="D56" s="527"/>
      <c r="E56" s="521"/>
      <c r="F56" s="527"/>
      <c r="G56" s="527"/>
      <c r="H56" s="527"/>
      <c r="I56" s="527"/>
      <c r="J56" s="527"/>
      <c r="K56" s="527"/>
      <c r="L56" s="348" t="s">
        <v>500</v>
      </c>
      <c r="M56" s="228">
        <v>0.6</v>
      </c>
      <c r="N56" s="366">
        <v>1</v>
      </c>
      <c r="O56" s="299">
        <v>1</v>
      </c>
      <c r="P56" s="309">
        <v>1</v>
      </c>
      <c r="Q56" s="260">
        <v>1</v>
      </c>
      <c r="R56" s="368" t="s">
        <v>423</v>
      </c>
      <c r="S56" s="515"/>
      <c r="T56" s="515"/>
      <c r="U56" s="188">
        <v>0.15</v>
      </c>
      <c r="V56" s="129"/>
      <c r="W56" s="54"/>
      <c r="X56" s="51"/>
      <c r="Z56" s="512"/>
      <c r="AA56" s="183">
        <v>0.15</v>
      </c>
      <c r="AB56" s="167"/>
      <c r="AC56" s="167"/>
      <c r="AD56" s="115"/>
      <c r="AE56" s="67"/>
      <c r="AF56" s="102"/>
      <c r="AG56" s="512"/>
      <c r="AH56" s="512"/>
      <c r="AI56" s="183">
        <v>0.15</v>
      </c>
      <c r="AJ56" s="149"/>
      <c r="AK56" s="114"/>
      <c r="AL56" s="114"/>
      <c r="AM56" s="94"/>
      <c r="AN56" s="115"/>
      <c r="AO56" s="544"/>
      <c r="AP56" s="565"/>
      <c r="AQ56" s="185">
        <v>0.15</v>
      </c>
      <c r="AR56" s="114"/>
      <c r="AS56" s="114"/>
      <c r="AT56" s="154"/>
      <c r="AU56" s="171"/>
      <c r="AV56" s="167"/>
      <c r="AW56" s="69"/>
      <c r="AX56" s="230"/>
      <c r="AY56" s="509"/>
    </row>
    <row r="57" spans="1:51" s="18" customFormat="1" ht="90.75" customHeight="1" x14ac:dyDescent="0.25">
      <c r="A57" s="688" t="str">
        <f>'[2]PLAN INDICATIVO '!A29</f>
        <v>TEJIDO SOCIAL</v>
      </c>
      <c r="B57" s="688" t="str">
        <f>'[2]PLAN INDICATIVO '!B29</f>
        <v>Mejorar la calidad con sentido de humanizacion  de la prestacion de los servicios de salud en la ESE San Jose de la Palma</v>
      </c>
      <c r="C57" s="539" t="str">
        <f>'[2]PLAN INDICATIVO '!C29:D29</f>
        <v>DIMENSIÓN TRANSVERSAL GESTIÓN DIFERENCIAL DE POBLACIONES VULNERABLES</v>
      </c>
      <c r="D57" s="690"/>
      <c r="E57" s="693" t="s">
        <v>558</v>
      </c>
      <c r="F57" s="513" t="str">
        <f>'[2]PLAN INDICATIVO '!M29</f>
        <v>Atención integral de VCA</v>
      </c>
      <c r="G57" s="503" t="str">
        <f>'[2]PLAN INDICATIVO '!N29</f>
        <v># usuarios VCA atendidos de forma integral/ # usuarios  VCA atendidos * 100</v>
      </c>
      <c r="H57" s="503" t="str">
        <f>'[2]PLAN INDICATIVO '!O29</f>
        <v>Porcentaje</v>
      </c>
      <c r="I57" s="503">
        <v>100</v>
      </c>
      <c r="J57" s="503">
        <v>2017</v>
      </c>
      <c r="K57" s="698">
        <v>100</v>
      </c>
      <c r="L57" s="353" t="s">
        <v>424</v>
      </c>
      <c r="M57" s="228">
        <v>0.5</v>
      </c>
      <c r="N57" s="365"/>
      <c r="O57" s="300">
        <v>1</v>
      </c>
      <c r="P57" s="300">
        <v>1</v>
      </c>
      <c r="Q57" s="5"/>
      <c r="R57" s="368" t="s">
        <v>425</v>
      </c>
      <c r="S57" s="209"/>
      <c r="T57" s="209"/>
      <c r="U57" s="219">
        <v>0</v>
      </c>
      <c r="V57" s="206"/>
      <c r="W57" s="206"/>
      <c r="X57" s="102"/>
      <c r="Z57" s="210"/>
      <c r="AA57" s="63">
        <v>0.25</v>
      </c>
      <c r="AB57" s="214"/>
      <c r="AC57" s="214"/>
      <c r="AD57" s="214"/>
      <c r="AE57" s="117"/>
      <c r="AF57" s="102"/>
      <c r="AG57" s="210"/>
      <c r="AH57" s="210"/>
      <c r="AI57" s="63">
        <v>0.25</v>
      </c>
      <c r="AJ57" s="149"/>
      <c r="AK57" s="216"/>
      <c r="AL57" s="216"/>
      <c r="AM57" s="216"/>
      <c r="AN57" s="206"/>
      <c r="AO57" s="215"/>
      <c r="AP57" s="223"/>
      <c r="AQ57" s="208">
        <v>0</v>
      </c>
      <c r="AR57" s="216"/>
      <c r="AS57" s="216"/>
      <c r="AT57" s="216"/>
      <c r="AU57" s="220"/>
      <c r="AV57" s="206"/>
      <c r="AW57" s="69"/>
      <c r="AX57" s="230"/>
      <c r="AY57" s="507" t="s">
        <v>346</v>
      </c>
    </row>
    <row r="58" spans="1:51" s="18" customFormat="1" ht="87.75" customHeight="1" x14ac:dyDescent="0.25">
      <c r="A58" s="689"/>
      <c r="B58" s="689"/>
      <c r="C58" s="691"/>
      <c r="D58" s="692"/>
      <c r="E58" s="694"/>
      <c r="F58" s="514"/>
      <c r="G58" s="515"/>
      <c r="H58" s="515"/>
      <c r="I58" s="505"/>
      <c r="J58" s="505"/>
      <c r="K58" s="505"/>
      <c r="L58" s="348" t="s">
        <v>508</v>
      </c>
      <c r="M58" s="228">
        <v>0.5</v>
      </c>
      <c r="N58" s="363">
        <v>1</v>
      </c>
      <c r="O58" s="301">
        <v>1</v>
      </c>
      <c r="P58" s="301">
        <v>1</v>
      </c>
      <c r="Q58" s="301">
        <v>1</v>
      </c>
      <c r="R58" s="373" t="s">
        <v>426</v>
      </c>
      <c r="S58" s="63"/>
      <c r="T58" s="72"/>
      <c r="U58" s="63" t="s">
        <v>323</v>
      </c>
      <c r="V58" s="63"/>
      <c r="W58" s="52"/>
      <c r="X58" s="118"/>
      <c r="Z58" s="114"/>
      <c r="AA58" s="63" t="s">
        <v>323</v>
      </c>
      <c r="AB58" s="165"/>
      <c r="AC58" s="149"/>
      <c r="AD58" s="114"/>
      <c r="AE58" s="124"/>
      <c r="AF58" s="118"/>
      <c r="AG58" s="114"/>
      <c r="AH58" s="52"/>
      <c r="AI58" s="63" t="s">
        <v>323</v>
      </c>
      <c r="AJ58" s="149"/>
      <c r="AK58" s="114"/>
      <c r="AL58" s="114"/>
      <c r="AM58" s="114"/>
      <c r="AN58" s="118"/>
      <c r="AO58" s="154"/>
      <c r="AP58" s="52"/>
      <c r="AQ58" s="63" t="s">
        <v>323</v>
      </c>
      <c r="AR58" s="114"/>
      <c r="AS58" s="114"/>
      <c r="AT58" s="154"/>
      <c r="AU58" s="171"/>
      <c r="AV58" s="170"/>
      <c r="AW58" s="69"/>
      <c r="AX58" s="230"/>
      <c r="AY58" s="509"/>
    </row>
    <row r="59" spans="1:51" s="18" customFormat="1" ht="81" customHeight="1" x14ac:dyDescent="0.25">
      <c r="A59" s="581" t="str">
        <f>'[2]PLAN INDICATIVO '!A30</f>
        <v>TEJIDO SOCIAL.
INTEGRACIÓN Y GOBERNANZA</v>
      </c>
      <c r="B59" s="581" t="str">
        <f>'[2]PLAN INDICATIVO '!B30</f>
        <v>Mejorar la calidad con sentido de humanizacion  de la prestacion de los servicios de salud en la ESE San Jose de la Palma</v>
      </c>
      <c r="C59" s="527" t="str">
        <f>'[2]PLAN INDICATIVO '!C30:D30</f>
        <v>DIMENSIÓN FORTALECIMIENTO DE LA AUTORIDAD SANITARIA PARA LA GESTIÓN EN SALUD</v>
      </c>
      <c r="D59" s="527"/>
      <c r="E59" s="583" t="s">
        <v>559</v>
      </c>
      <c r="F59" s="527" t="str">
        <f>'[2]PLAN INDICATIVO '!M30</f>
        <v>% de implementación</v>
      </c>
      <c r="G59" s="527" t="str">
        <f>'[2]PLAN INDICATIVO '!N30</f>
        <v># acciones realizadas del plan de accion de SIAU/ # de acciones proyectadas * 100</v>
      </c>
      <c r="H59" s="527" t="str">
        <f>'[2]PLAN INDICATIVO '!O30</f>
        <v>Porcentaje</v>
      </c>
      <c r="I59" s="527">
        <v>50</v>
      </c>
      <c r="J59" s="527">
        <v>2017</v>
      </c>
      <c r="K59" s="527">
        <v>70</v>
      </c>
      <c r="L59" s="348" t="s">
        <v>350</v>
      </c>
      <c r="M59" s="228">
        <v>0.3</v>
      </c>
      <c r="N59" s="353">
        <v>1</v>
      </c>
      <c r="O59" s="300">
        <v>1</v>
      </c>
      <c r="P59" s="300">
        <v>1</v>
      </c>
      <c r="Q59" s="300">
        <v>1</v>
      </c>
      <c r="R59" s="365" t="s">
        <v>427</v>
      </c>
      <c r="S59" s="513"/>
      <c r="T59" s="536"/>
      <c r="U59" s="188" t="s">
        <v>322</v>
      </c>
      <c r="V59" s="129"/>
      <c r="W59" s="54"/>
      <c r="X59" s="51"/>
      <c r="Z59" s="523"/>
      <c r="AA59" s="219" t="s">
        <v>322</v>
      </c>
      <c r="AB59" s="63"/>
      <c r="AC59" s="63"/>
      <c r="AD59" s="63"/>
      <c r="AE59" s="138"/>
      <c r="AF59" s="115"/>
      <c r="AG59" s="510"/>
      <c r="AH59" s="510"/>
      <c r="AI59" s="219" t="s">
        <v>322</v>
      </c>
      <c r="AJ59" s="149"/>
      <c r="AK59" s="114"/>
      <c r="AL59" s="114"/>
      <c r="AM59" s="123"/>
      <c r="AN59" s="69"/>
      <c r="AO59" s="510"/>
      <c r="AP59" s="510"/>
      <c r="AQ59" s="219" t="s">
        <v>322</v>
      </c>
      <c r="AR59" s="114"/>
      <c r="AS59" s="114"/>
      <c r="AT59" s="114"/>
      <c r="AU59" s="165"/>
      <c r="AV59" s="172"/>
      <c r="AW59" s="69"/>
      <c r="AX59" s="230"/>
      <c r="AY59" s="507" t="s">
        <v>359</v>
      </c>
    </row>
    <row r="60" spans="1:51" s="18" customFormat="1" ht="63.75" customHeight="1" x14ac:dyDescent="0.25">
      <c r="A60" s="581"/>
      <c r="B60" s="581"/>
      <c r="C60" s="527"/>
      <c r="D60" s="527"/>
      <c r="E60" s="572"/>
      <c r="F60" s="527"/>
      <c r="G60" s="527"/>
      <c r="H60" s="527"/>
      <c r="I60" s="527"/>
      <c r="J60" s="527"/>
      <c r="K60" s="527"/>
      <c r="L60" s="348" t="s">
        <v>358</v>
      </c>
      <c r="M60" s="228">
        <v>0.3</v>
      </c>
      <c r="N60" s="353">
        <v>3</v>
      </c>
      <c r="O60" s="300">
        <v>3</v>
      </c>
      <c r="P60" s="300">
        <v>3</v>
      </c>
      <c r="Q60" s="300">
        <v>3</v>
      </c>
      <c r="R60" s="365" t="s">
        <v>428</v>
      </c>
      <c r="S60" s="541"/>
      <c r="T60" s="566"/>
      <c r="U60" s="219" t="s">
        <v>322</v>
      </c>
      <c r="V60" s="206"/>
      <c r="W60" s="206"/>
      <c r="X60" s="102"/>
      <c r="Z60" s="568"/>
      <c r="AA60" s="219" t="s">
        <v>322</v>
      </c>
      <c r="AB60" s="63"/>
      <c r="AC60" s="63"/>
      <c r="AD60" s="63"/>
      <c r="AE60" s="138"/>
      <c r="AF60" s="206"/>
      <c r="AG60" s="543"/>
      <c r="AH60" s="543"/>
      <c r="AI60" s="219" t="s">
        <v>322</v>
      </c>
      <c r="AJ60" s="149"/>
      <c r="AK60" s="216"/>
      <c r="AL60" s="216"/>
      <c r="AM60" s="123"/>
      <c r="AN60" s="69"/>
      <c r="AO60" s="543"/>
      <c r="AP60" s="543"/>
      <c r="AQ60" s="219" t="s">
        <v>322</v>
      </c>
      <c r="AR60" s="216"/>
      <c r="AS60" s="216"/>
      <c r="AT60" s="216"/>
      <c r="AU60" s="216"/>
      <c r="AV60" s="221"/>
      <c r="AW60" s="69"/>
      <c r="AX60" s="230"/>
      <c r="AY60" s="520"/>
    </row>
    <row r="61" spans="1:51" s="18" customFormat="1" ht="56.25" customHeight="1" x14ac:dyDescent="0.25">
      <c r="A61" s="581"/>
      <c r="B61" s="581"/>
      <c r="C61" s="527"/>
      <c r="D61" s="527"/>
      <c r="E61" s="572"/>
      <c r="F61" s="527"/>
      <c r="G61" s="527"/>
      <c r="H61" s="527"/>
      <c r="I61" s="527"/>
      <c r="J61" s="527"/>
      <c r="K61" s="527"/>
      <c r="L61" s="348" t="s">
        <v>285</v>
      </c>
      <c r="M61" s="228">
        <v>0.4</v>
      </c>
      <c r="N61" s="353">
        <v>1</v>
      </c>
      <c r="O61" s="300">
        <v>1</v>
      </c>
      <c r="P61" s="300">
        <v>1</v>
      </c>
      <c r="Q61" s="300">
        <v>1</v>
      </c>
      <c r="R61" s="374" t="s">
        <v>494</v>
      </c>
      <c r="S61" s="515"/>
      <c r="T61" s="567"/>
      <c r="U61" s="188">
        <v>0.1</v>
      </c>
      <c r="V61" s="129"/>
      <c r="W61" s="54"/>
      <c r="X61" s="51"/>
      <c r="Z61" s="569"/>
      <c r="AA61" s="188">
        <v>0.1</v>
      </c>
      <c r="AB61" s="63"/>
      <c r="AC61" s="63"/>
      <c r="AD61" s="63"/>
      <c r="AE61" s="124"/>
      <c r="AF61" s="115"/>
      <c r="AG61" s="545"/>
      <c r="AH61" s="512"/>
      <c r="AI61" s="188">
        <v>0.1</v>
      </c>
      <c r="AJ61" s="88"/>
      <c r="AK61" s="114"/>
      <c r="AL61" s="63"/>
      <c r="AM61" s="119"/>
      <c r="AN61" s="115"/>
      <c r="AO61" s="544"/>
      <c r="AP61" s="544"/>
      <c r="AQ61" s="188">
        <v>0.1</v>
      </c>
      <c r="AR61" s="94"/>
      <c r="AS61" s="114"/>
      <c r="AT61" s="94"/>
      <c r="AU61" s="94"/>
      <c r="AV61" s="167"/>
      <c r="AW61" s="69"/>
      <c r="AX61" s="230"/>
      <c r="AY61" s="509"/>
    </row>
    <row r="62" spans="1:51" s="18" customFormat="1" ht="90" customHeight="1" x14ac:dyDescent="0.25">
      <c r="A62" s="581"/>
      <c r="B62" s="581"/>
      <c r="C62" s="527"/>
      <c r="D62" s="527"/>
      <c r="E62" s="572" t="s">
        <v>560</v>
      </c>
      <c r="F62" s="527" t="str">
        <f>'[2]PLAN INDICATIVO '!M31</f>
        <v>% de implementación</v>
      </c>
      <c r="G62" s="527" t="str">
        <f>'[2]PLAN INDICATIVO '!N31</f>
        <v># acciones implementadas/# total de acciones propuestas *100</v>
      </c>
      <c r="H62" s="527" t="str">
        <f>'[2]PLAN INDICATIVO '!O31</f>
        <v>Porcentaje</v>
      </c>
      <c r="I62" s="527">
        <v>80</v>
      </c>
      <c r="J62" s="527">
        <v>2017</v>
      </c>
      <c r="K62" s="527">
        <v>100</v>
      </c>
      <c r="L62" s="348" t="s">
        <v>325</v>
      </c>
      <c r="M62" s="58">
        <v>0.4</v>
      </c>
      <c r="N62" s="353">
        <v>1</v>
      </c>
      <c r="O62" s="300">
        <v>1</v>
      </c>
      <c r="P62" s="300">
        <v>1</v>
      </c>
      <c r="Q62" s="313">
        <v>1</v>
      </c>
      <c r="R62" s="365" t="s">
        <v>429</v>
      </c>
      <c r="S62" s="513"/>
      <c r="T62" s="536"/>
      <c r="U62" s="188">
        <v>0.1</v>
      </c>
      <c r="V62" s="129"/>
      <c r="W62" s="54"/>
      <c r="X62" s="51"/>
      <c r="Z62" s="510"/>
      <c r="AA62" s="188">
        <v>0.1</v>
      </c>
      <c r="AB62" s="165"/>
      <c r="AC62" s="149"/>
      <c r="AD62" s="114"/>
      <c r="AE62" s="124"/>
      <c r="AF62" s="115"/>
      <c r="AG62" s="518"/>
      <c r="AH62" s="559"/>
      <c r="AI62" s="188">
        <v>0.1</v>
      </c>
      <c r="AJ62" s="131"/>
      <c r="AK62" s="119"/>
      <c r="AL62" s="119"/>
      <c r="AM62" s="119"/>
      <c r="AN62" s="69"/>
      <c r="AO62" s="518"/>
      <c r="AP62" s="562"/>
      <c r="AQ62" s="188">
        <v>0.1</v>
      </c>
      <c r="AR62" s="119"/>
      <c r="AS62" s="119"/>
      <c r="AT62" s="119"/>
      <c r="AU62" s="169"/>
      <c r="AV62" s="69"/>
      <c r="AW62" s="69"/>
      <c r="AX62" s="230"/>
      <c r="AY62" s="507" t="s">
        <v>635</v>
      </c>
    </row>
    <row r="63" spans="1:51" s="18" customFormat="1" ht="75.75" customHeight="1" x14ac:dyDescent="0.25">
      <c r="A63" s="581"/>
      <c r="B63" s="581"/>
      <c r="C63" s="527"/>
      <c r="D63" s="527"/>
      <c r="E63" s="572"/>
      <c r="F63" s="527"/>
      <c r="G63" s="527"/>
      <c r="H63" s="527"/>
      <c r="I63" s="527"/>
      <c r="J63" s="527"/>
      <c r="K63" s="527"/>
      <c r="L63" s="348" t="s">
        <v>286</v>
      </c>
      <c r="M63" s="58">
        <v>0.2</v>
      </c>
      <c r="N63" s="362"/>
      <c r="O63" s="277">
        <v>1</v>
      </c>
      <c r="P63" s="277"/>
      <c r="Q63" s="309">
        <v>1</v>
      </c>
      <c r="R63" s="365" t="s">
        <v>430</v>
      </c>
      <c r="S63" s="519"/>
      <c r="T63" s="511"/>
      <c r="U63" s="188">
        <v>0</v>
      </c>
      <c r="V63" s="129"/>
      <c r="W63" s="54"/>
      <c r="X63" s="51"/>
      <c r="Z63" s="511"/>
      <c r="AA63" s="188">
        <v>0.1</v>
      </c>
      <c r="AB63" s="165"/>
      <c r="AC63" s="149"/>
      <c r="AD63" s="114"/>
      <c r="AE63" s="124"/>
      <c r="AF63" s="115"/>
      <c r="AG63" s="511"/>
      <c r="AH63" s="560"/>
      <c r="AI63" s="188">
        <v>0</v>
      </c>
      <c r="AJ63" s="131"/>
      <c r="AK63" s="119"/>
      <c r="AL63" s="119"/>
      <c r="AM63" s="204"/>
      <c r="AN63" s="69"/>
      <c r="AO63" s="546"/>
      <c r="AP63" s="563"/>
      <c r="AQ63" s="188">
        <v>0.1</v>
      </c>
      <c r="AR63" s="119"/>
      <c r="AS63" s="119"/>
      <c r="AT63" s="119"/>
      <c r="AU63" s="169"/>
      <c r="AV63" s="69"/>
      <c r="AW63" s="69"/>
      <c r="AX63" s="230"/>
      <c r="AY63" s="520"/>
    </row>
    <row r="64" spans="1:51" s="18" customFormat="1" ht="76.5" customHeight="1" x14ac:dyDescent="0.25">
      <c r="A64" s="581"/>
      <c r="B64" s="581" t="e">
        <f>'[2]PLAN INDICATIVO '!B31</f>
        <v>#REF!</v>
      </c>
      <c r="C64" s="527"/>
      <c r="D64" s="527"/>
      <c r="E64" s="572"/>
      <c r="F64" s="527" t="str">
        <f>'[2]PLAN INDICATIVO '!M31</f>
        <v>% de implementación</v>
      </c>
      <c r="G64" s="527" t="str">
        <f>'[2]PLAN INDICATIVO '!N31</f>
        <v># acciones implementadas/# total de acciones propuestas *100</v>
      </c>
      <c r="H64" s="527" t="str">
        <f>'[2]PLAN INDICATIVO '!O31</f>
        <v>Porcentaje</v>
      </c>
      <c r="I64" s="527">
        <f>'[2]PLAN INDICATIVO '!P31</f>
        <v>0</v>
      </c>
      <c r="J64" s="527">
        <f>'[2]PLAN INDICATIVO '!J31</f>
        <v>2016</v>
      </c>
      <c r="K64" s="527">
        <f>'[2]PLAN INDICATIVO '!S31</f>
        <v>10</v>
      </c>
      <c r="L64" s="348" t="s">
        <v>362</v>
      </c>
      <c r="M64" s="58">
        <v>0.4</v>
      </c>
      <c r="N64" s="353">
        <v>1</v>
      </c>
      <c r="O64" s="300">
        <v>1</v>
      </c>
      <c r="P64" s="300">
        <v>1</v>
      </c>
      <c r="Q64" s="313">
        <v>1</v>
      </c>
      <c r="R64" s="365" t="s">
        <v>431</v>
      </c>
      <c r="S64" s="514"/>
      <c r="T64" s="512"/>
      <c r="U64" s="188">
        <v>0.1</v>
      </c>
      <c r="V64" s="129"/>
      <c r="W64" s="54"/>
      <c r="X64" s="51"/>
      <c r="Z64" s="512"/>
      <c r="AA64" s="188">
        <v>0.1</v>
      </c>
      <c r="AB64" s="167"/>
      <c r="AC64" s="167"/>
      <c r="AD64" s="115"/>
      <c r="AE64" s="115"/>
      <c r="AF64" s="69"/>
      <c r="AG64" s="512"/>
      <c r="AH64" s="561"/>
      <c r="AI64" s="188">
        <v>0.1</v>
      </c>
      <c r="AJ64" s="149"/>
      <c r="AK64" s="114"/>
      <c r="AL64" s="114"/>
      <c r="AM64" s="115"/>
      <c r="AN64" s="69"/>
      <c r="AO64" s="544"/>
      <c r="AP64" s="564"/>
      <c r="AQ64" s="188">
        <v>0.1</v>
      </c>
      <c r="AR64" s="114"/>
      <c r="AS64" s="114"/>
      <c r="AT64" s="154"/>
      <c r="AU64" s="94"/>
      <c r="AV64" s="167"/>
      <c r="AW64" s="69"/>
      <c r="AX64" s="230"/>
      <c r="AY64" s="509"/>
    </row>
    <row r="65" spans="1:54" s="18" customFormat="1" ht="45" x14ac:dyDescent="0.25">
      <c r="A65" s="581" t="str">
        <f>'[2]PLAN INDICATIVO '!A32</f>
        <v>TEJIDO SOCIAL.
INTEGRACIÓN Y GOBERNANZA</v>
      </c>
      <c r="B65" s="581" t="str">
        <f>'[2]PLAN INDICATIVO '!B32</f>
        <v>Mejorar la calidad con sentido de humanizacion  de la prestacion de los servicios de salud en la ESE San Jose de la Palma</v>
      </c>
      <c r="C65" s="527" t="str">
        <f>'[2]PLAN INDICATIVO '!C32:D32</f>
        <v>DIMENSIÓN FORTALECIMIENTO DE LA AUTORIDAD SANITARIA PARA LA GESTIÓN EN SALUD</v>
      </c>
      <c r="D65" s="527"/>
      <c r="E65" s="572" t="s">
        <v>561</v>
      </c>
      <c r="F65" s="527" t="s">
        <v>521</v>
      </c>
      <c r="G65" s="527" t="str">
        <f>'[2]PLAN INDICATIVO '!N32</f>
        <v>Numero de estandares pertinentes/numero de estandades evaluados*100</v>
      </c>
      <c r="H65" s="527" t="str">
        <f>'[2]PLAN INDICATIVO '!O32</f>
        <v>Número</v>
      </c>
      <c r="I65" s="527">
        <v>20</v>
      </c>
      <c r="J65" s="527">
        <v>2017</v>
      </c>
      <c r="K65" s="527">
        <v>30</v>
      </c>
      <c r="L65" s="348" t="s">
        <v>363</v>
      </c>
      <c r="M65" s="228">
        <v>0.3</v>
      </c>
      <c r="N65" s="353">
        <v>1</v>
      </c>
      <c r="O65" s="5"/>
      <c r="P65" s="300">
        <v>1</v>
      </c>
      <c r="Q65" s="5"/>
      <c r="R65" s="374" t="s">
        <v>432</v>
      </c>
      <c r="S65" s="503"/>
      <c r="T65" s="558"/>
      <c r="U65" s="283">
        <v>0.15</v>
      </c>
      <c r="V65" s="129"/>
      <c r="W65" s="52"/>
      <c r="X65" s="56"/>
      <c r="Z65" s="557"/>
      <c r="AA65" s="184">
        <v>0</v>
      </c>
      <c r="AB65" s="73"/>
      <c r="AC65" s="167"/>
      <c r="AD65" s="115"/>
      <c r="AE65" s="126"/>
      <c r="AF65" s="115"/>
      <c r="AG65" s="503"/>
      <c r="AH65" s="536"/>
      <c r="AI65" s="184">
        <v>15</v>
      </c>
      <c r="AJ65" s="129"/>
      <c r="AK65" s="115"/>
      <c r="AL65" s="115"/>
      <c r="AM65" s="115"/>
      <c r="AN65" s="115"/>
      <c r="AO65" s="557"/>
      <c r="AP65" s="516"/>
      <c r="AQ65" s="184">
        <v>0</v>
      </c>
      <c r="AR65" s="115"/>
      <c r="AS65" s="114"/>
      <c r="AT65" s="115"/>
      <c r="AU65" s="138"/>
      <c r="AV65" s="167"/>
      <c r="AW65" s="69"/>
      <c r="AX65" s="230"/>
      <c r="AY65" s="507" t="s">
        <v>366</v>
      </c>
    </row>
    <row r="66" spans="1:54" s="18" customFormat="1" ht="60" x14ac:dyDescent="0.25">
      <c r="A66" s="581"/>
      <c r="B66" s="581"/>
      <c r="C66" s="527"/>
      <c r="D66" s="527"/>
      <c r="E66" s="572"/>
      <c r="F66" s="527"/>
      <c r="G66" s="527"/>
      <c r="H66" s="527"/>
      <c r="I66" s="527"/>
      <c r="J66" s="527"/>
      <c r="K66" s="527"/>
      <c r="L66" s="348" t="s">
        <v>364</v>
      </c>
      <c r="M66" s="228">
        <v>0.3</v>
      </c>
      <c r="N66" s="353"/>
      <c r="O66" s="300">
        <v>1</v>
      </c>
      <c r="P66" s="300"/>
      <c r="Q66" s="300">
        <v>1</v>
      </c>
      <c r="R66" s="374" t="s">
        <v>433</v>
      </c>
      <c r="S66" s="537"/>
      <c r="T66" s="537"/>
      <c r="U66" s="184">
        <v>0</v>
      </c>
      <c r="V66" s="129"/>
      <c r="W66" s="52"/>
      <c r="X66" s="51"/>
      <c r="Z66" s="511"/>
      <c r="AA66" s="283">
        <v>0.15</v>
      </c>
      <c r="AB66" s="73"/>
      <c r="AC66" s="167"/>
      <c r="AD66" s="115"/>
      <c r="AE66" s="67"/>
      <c r="AF66" s="115"/>
      <c r="AG66" s="511"/>
      <c r="AH66" s="511"/>
      <c r="AI66" s="184">
        <v>0</v>
      </c>
      <c r="AJ66" s="129"/>
      <c r="AK66" s="115"/>
      <c r="AL66" s="115"/>
      <c r="AM66" s="123"/>
      <c r="AN66" s="69"/>
      <c r="AO66" s="511"/>
      <c r="AP66" s="556"/>
      <c r="AQ66" s="283">
        <v>0.15</v>
      </c>
      <c r="AR66" s="115"/>
      <c r="AS66" s="115"/>
      <c r="AT66" s="115"/>
      <c r="AU66" s="167"/>
      <c r="AV66" s="69"/>
      <c r="AW66" s="69"/>
      <c r="AX66" s="230"/>
      <c r="AY66" s="520"/>
    </row>
    <row r="67" spans="1:54" s="18" customFormat="1" ht="60" x14ac:dyDescent="0.25">
      <c r="A67" s="581"/>
      <c r="B67" s="581"/>
      <c r="C67" s="527"/>
      <c r="D67" s="527"/>
      <c r="E67" s="572"/>
      <c r="F67" s="527"/>
      <c r="G67" s="527"/>
      <c r="H67" s="527"/>
      <c r="I67" s="527"/>
      <c r="J67" s="527"/>
      <c r="K67" s="527"/>
      <c r="L67" s="348" t="s">
        <v>365</v>
      </c>
      <c r="M67" s="228">
        <v>0.4</v>
      </c>
      <c r="N67" s="353"/>
      <c r="O67" s="300">
        <v>1</v>
      </c>
      <c r="P67" s="300">
        <v>1</v>
      </c>
      <c r="Q67" s="300">
        <v>1</v>
      </c>
      <c r="R67" s="368" t="s">
        <v>434</v>
      </c>
      <c r="S67" s="515"/>
      <c r="T67" s="515"/>
      <c r="U67" s="188">
        <v>0</v>
      </c>
      <c r="V67" s="129"/>
      <c r="W67" s="52"/>
      <c r="X67" s="51"/>
      <c r="Z67" s="512"/>
      <c r="AA67" s="188">
        <v>0.14000000000000001</v>
      </c>
      <c r="AB67" s="167"/>
      <c r="AC67" s="167"/>
      <c r="AD67" s="115"/>
      <c r="AE67" s="115"/>
      <c r="AF67" s="69"/>
      <c r="AG67" s="512"/>
      <c r="AH67" s="512"/>
      <c r="AI67" s="188">
        <v>0.13</v>
      </c>
      <c r="AJ67" s="129"/>
      <c r="AK67" s="114"/>
      <c r="AL67" s="115"/>
      <c r="AM67" s="114"/>
      <c r="AN67" s="115"/>
      <c r="AO67" s="512"/>
      <c r="AP67" s="548"/>
      <c r="AQ67" s="188">
        <v>0.13</v>
      </c>
      <c r="AR67" s="115"/>
      <c r="AS67" s="114"/>
      <c r="AT67" s="115"/>
      <c r="AU67" s="52"/>
      <c r="AV67" s="167"/>
      <c r="AW67" s="69"/>
      <c r="AX67" s="230"/>
      <c r="AY67" s="509"/>
    </row>
    <row r="68" spans="1:54" s="18" customFormat="1" ht="61.5" customHeight="1" x14ac:dyDescent="0.25">
      <c r="A68" s="581"/>
      <c r="B68" s="581"/>
      <c r="C68" s="527"/>
      <c r="D68" s="527"/>
      <c r="E68" s="572" t="s">
        <v>562</v>
      </c>
      <c r="F68" s="527" t="str">
        <f>'[2]PLAN INDICATIVO '!M33</f>
        <v>% de desarrollo de PAMEC</v>
      </c>
      <c r="G68" s="527" t="str">
        <f>'[2]PLAN INDICATIVO '!N33</f>
        <v># acciones desarrollada de PAMEC/# de acciones proyectadas * 100</v>
      </c>
      <c r="H68" s="527" t="str">
        <f>'[2]PLAN INDICATIVO '!O33</f>
        <v>Porcentaje</v>
      </c>
      <c r="I68" s="527">
        <v>100</v>
      </c>
      <c r="J68" s="527">
        <v>2017</v>
      </c>
      <c r="K68" s="527">
        <v>100</v>
      </c>
      <c r="L68" s="348" t="s">
        <v>287</v>
      </c>
      <c r="M68" s="228">
        <v>0.3</v>
      </c>
      <c r="N68" s="365"/>
      <c r="O68" s="300">
        <v>1</v>
      </c>
      <c r="P68" s="5"/>
      <c r="Q68" s="5"/>
      <c r="R68" s="373" t="s">
        <v>435</v>
      </c>
      <c r="S68" s="503"/>
      <c r="T68" s="557"/>
      <c r="U68" s="184">
        <v>0</v>
      </c>
      <c r="V68" s="129"/>
      <c r="W68" s="52"/>
      <c r="X68" s="56"/>
      <c r="Z68" s="503"/>
      <c r="AA68" s="283">
        <v>0.3</v>
      </c>
      <c r="AB68" s="94"/>
      <c r="AC68" s="141"/>
      <c r="AD68" s="115"/>
      <c r="AE68" s="115"/>
      <c r="AF68" s="69"/>
      <c r="AG68" s="503"/>
      <c r="AH68" s="536"/>
      <c r="AI68" s="184">
        <v>0</v>
      </c>
      <c r="AJ68" s="149"/>
      <c r="AK68" s="114"/>
      <c r="AL68" s="114"/>
      <c r="AM68" s="114"/>
      <c r="AN68" s="69"/>
      <c r="AO68" s="503"/>
      <c r="AP68" s="536"/>
      <c r="AQ68" s="184">
        <v>0</v>
      </c>
      <c r="AR68" s="114"/>
      <c r="AS68" s="114"/>
      <c r="AT68" s="114"/>
      <c r="AU68" s="165"/>
      <c r="AV68" s="69"/>
      <c r="AW68" s="69"/>
      <c r="AX68" s="230"/>
      <c r="AY68" s="507" t="s">
        <v>366</v>
      </c>
    </row>
    <row r="69" spans="1:54" s="18" customFormat="1" ht="72.75" customHeight="1" x14ac:dyDescent="0.25">
      <c r="A69" s="581"/>
      <c r="B69" s="581"/>
      <c r="C69" s="527"/>
      <c r="D69" s="527"/>
      <c r="E69" s="572"/>
      <c r="F69" s="527"/>
      <c r="G69" s="527"/>
      <c r="H69" s="527"/>
      <c r="I69" s="527"/>
      <c r="J69" s="527"/>
      <c r="K69" s="527"/>
      <c r="L69" s="348" t="s">
        <v>288</v>
      </c>
      <c r="M69" s="228">
        <v>0.3</v>
      </c>
      <c r="N69" s="353"/>
      <c r="O69" s="300">
        <v>1</v>
      </c>
      <c r="P69" s="300">
        <v>1</v>
      </c>
      <c r="Q69" s="300"/>
      <c r="R69" s="374" t="s">
        <v>436</v>
      </c>
      <c r="S69" s="537"/>
      <c r="T69" s="511"/>
      <c r="U69" s="184">
        <v>0</v>
      </c>
      <c r="V69" s="129"/>
      <c r="W69" s="52"/>
      <c r="X69" s="51"/>
      <c r="Z69" s="537"/>
      <c r="AA69" s="184">
        <v>15</v>
      </c>
      <c r="AB69" s="167"/>
      <c r="AC69" s="167"/>
      <c r="AD69" s="115"/>
      <c r="AE69" s="156"/>
      <c r="AF69" s="115"/>
      <c r="AG69" s="537"/>
      <c r="AH69" s="511"/>
      <c r="AI69" s="184">
        <v>14</v>
      </c>
      <c r="AJ69" s="149"/>
      <c r="AK69" s="114"/>
      <c r="AL69" s="114"/>
      <c r="AM69" s="125"/>
      <c r="AN69" s="115"/>
      <c r="AO69" s="537"/>
      <c r="AP69" s="511"/>
      <c r="AQ69" s="184" t="s">
        <v>322</v>
      </c>
      <c r="AR69" s="114"/>
      <c r="AS69" s="114"/>
      <c r="AT69" s="114"/>
      <c r="AU69" s="165"/>
      <c r="AV69" s="69"/>
      <c r="AW69" s="69"/>
      <c r="AX69" s="230"/>
      <c r="AY69" s="520"/>
    </row>
    <row r="70" spans="1:54" s="18" customFormat="1" ht="45" x14ac:dyDescent="0.25">
      <c r="A70" s="581"/>
      <c r="B70" s="581"/>
      <c r="C70" s="527"/>
      <c r="D70" s="527"/>
      <c r="E70" s="572"/>
      <c r="F70" s="527"/>
      <c r="G70" s="527"/>
      <c r="H70" s="527"/>
      <c r="I70" s="527"/>
      <c r="J70" s="527"/>
      <c r="K70" s="527"/>
      <c r="L70" s="348" t="s">
        <v>289</v>
      </c>
      <c r="M70" s="58">
        <v>0.4</v>
      </c>
      <c r="N70" s="364"/>
      <c r="O70" s="300">
        <v>1</v>
      </c>
      <c r="P70" s="300">
        <v>1</v>
      </c>
      <c r="Q70" s="300">
        <v>1</v>
      </c>
      <c r="R70" s="377" t="s">
        <v>438</v>
      </c>
      <c r="S70" s="515"/>
      <c r="T70" s="512"/>
      <c r="U70" s="188">
        <v>0</v>
      </c>
      <c r="V70" s="129"/>
      <c r="W70" s="52"/>
      <c r="X70" s="51"/>
      <c r="Z70" s="515"/>
      <c r="AA70" s="188">
        <v>0.14000000000000001</v>
      </c>
      <c r="AB70" s="167"/>
      <c r="AC70" s="167"/>
      <c r="AD70" s="115"/>
      <c r="AE70" s="73"/>
      <c r="AF70" s="115"/>
      <c r="AG70" s="515"/>
      <c r="AH70" s="512"/>
      <c r="AI70" s="188">
        <v>0.13</v>
      </c>
      <c r="AJ70" s="129"/>
      <c r="AK70" s="114"/>
      <c r="AL70" s="115"/>
      <c r="AM70" s="123"/>
      <c r="AN70" s="115"/>
      <c r="AO70" s="515"/>
      <c r="AP70" s="512"/>
      <c r="AQ70" s="188">
        <v>0.13</v>
      </c>
      <c r="AR70" s="115"/>
      <c r="AS70" s="114"/>
      <c r="AT70" s="115"/>
      <c r="AU70" s="52"/>
      <c r="AV70" s="167"/>
      <c r="AW70" s="69"/>
      <c r="AX70" s="230"/>
      <c r="AY70" s="509"/>
    </row>
    <row r="71" spans="1:54" s="18" customFormat="1" ht="118.5" customHeight="1" x14ac:dyDescent="0.25">
      <c r="A71" s="581"/>
      <c r="B71" s="581"/>
      <c r="C71" s="527"/>
      <c r="D71" s="527"/>
      <c r="E71" s="347" t="s">
        <v>563</v>
      </c>
      <c r="F71" s="54" t="str">
        <f>'[2]PLAN INDICATIVO '!M34</f>
        <v>% de cumplimiento de los planes de mejoramiento</v>
      </c>
      <c r="G71" s="322" t="s">
        <v>388</v>
      </c>
      <c r="H71" s="54" t="str">
        <f>'[2]PLAN INDICATIVO '!O34</f>
        <v>Porcentaje</v>
      </c>
      <c r="I71" s="54">
        <v>20</v>
      </c>
      <c r="J71" s="54">
        <v>2017</v>
      </c>
      <c r="K71" s="81">
        <v>30</v>
      </c>
      <c r="L71" s="348" t="s">
        <v>290</v>
      </c>
      <c r="M71" s="58">
        <v>1</v>
      </c>
      <c r="N71" s="347"/>
      <c r="O71" s="300">
        <v>1</v>
      </c>
      <c r="P71" s="300">
        <v>1</v>
      </c>
      <c r="Q71" s="300">
        <v>1</v>
      </c>
      <c r="R71" s="347" t="s">
        <v>437</v>
      </c>
      <c r="S71" s="54"/>
      <c r="T71" s="67"/>
      <c r="U71" s="188">
        <v>0.25</v>
      </c>
      <c r="V71" s="129"/>
      <c r="W71" s="52"/>
      <c r="X71" s="51"/>
      <c r="Z71" s="129"/>
      <c r="AA71" s="188">
        <v>0.25</v>
      </c>
      <c r="AB71" s="167"/>
      <c r="AC71" s="167"/>
      <c r="AD71" s="115"/>
      <c r="AE71" s="67"/>
      <c r="AF71" s="115"/>
      <c r="AG71" s="115"/>
      <c r="AH71" s="52"/>
      <c r="AI71" s="188">
        <v>0.25</v>
      </c>
      <c r="AJ71" s="129"/>
      <c r="AK71" s="114"/>
      <c r="AL71" s="115"/>
      <c r="AM71" s="67"/>
      <c r="AN71" s="115"/>
      <c r="AO71" s="155"/>
      <c r="AP71" s="52"/>
      <c r="AQ71" s="188">
        <v>0.25</v>
      </c>
      <c r="AR71" s="115"/>
      <c r="AS71" s="114"/>
      <c r="AT71" s="115"/>
      <c r="AU71" s="69"/>
      <c r="AV71" s="167"/>
      <c r="AW71" s="69"/>
      <c r="AX71" s="230"/>
      <c r="AY71" s="346" t="s">
        <v>366</v>
      </c>
    </row>
    <row r="72" spans="1:54" s="18" customFormat="1" ht="152.25" customHeight="1" x14ac:dyDescent="0.25">
      <c r="A72" s="581"/>
      <c r="B72" s="581"/>
      <c r="C72" s="527"/>
      <c r="D72" s="527"/>
      <c r="E72" s="347" t="s">
        <v>564</v>
      </c>
      <c r="F72" s="54" t="s">
        <v>172</v>
      </c>
      <c r="G72" s="58" t="s">
        <v>173</v>
      </c>
      <c r="H72" s="54" t="s">
        <v>73</v>
      </c>
      <c r="I72" s="54">
        <v>100</v>
      </c>
      <c r="J72" s="54">
        <v>2017</v>
      </c>
      <c r="K72" s="54">
        <v>100</v>
      </c>
      <c r="L72" s="354" t="s">
        <v>304</v>
      </c>
      <c r="M72" s="58">
        <v>1</v>
      </c>
      <c r="N72" s="353">
        <v>1</v>
      </c>
      <c r="O72" s="300">
        <v>1</v>
      </c>
      <c r="P72" s="300">
        <v>1</v>
      </c>
      <c r="Q72" s="300">
        <v>1</v>
      </c>
      <c r="R72" s="347" t="s">
        <v>439</v>
      </c>
      <c r="S72" s="54"/>
      <c r="T72" s="73"/>
      <c r="U72" s="188">
        <v>0.25</v>
      </c>
      <c r="V72" s="129"/>
      <c r="W72" s="52"/>
      <c r="X72" s="51"/>
      <c r="Z72" s="54"/>
      <c r="AA72" s="188">
        <v>0.25</v>
      </c>
      <c r="AB72" s="167"/>
      <c r="AC72" s="167"/>
      <c r="AD72" s="54"/>
      <c r="AE72" s="67"/>
      <c r="AF72" s="51"/>
      <c r="AG72" s="54"/>
      <c r="AH72" s="73"/>
      <c r="AI72" s="188">
        <v>0.25</v>
      </c>
      <c r="AJ72" s="129"/>
      <c r="AK72" s="52"/>
      <c r="AL72" s="54"/>
      <c r="AM72" s="94"/>
      <c r="AN72" s="51"/>
      <c r="AO72" s="54"/>
      <c r="AP72" s="73"/>
      <c r="AQ72" s="188">
        <v>0.25</v>
      </c>
      <c r="AR72" s="54"/>
      <c r="AS72" s="52"/>
      <c r="AT72" s="54"/>
      <c r="AU72" s="73"/>
      <c r="AV72" s="102"/>
      <c r="AW72" s="69"/>
      <c r="AX72" s="230"/>
      <c r="AY72" s="346" t="s">
        <v>367</v>
      </c>
    </row>
    <row r="73" spans="1:54" s="18" customFormat="1" ht="108" customHeight="1" thickBot="1" x14ac:dyDescent="0.3">
      <c r="A73" s="581"/>
      <c r="B73" s="581"/>
      <c r="C73" s="527"/>
      <c r="D73" s="527"/>
      <c r="E73" s="348" t="s">
        <v>565</v>
      </c>
      <c r="F73" s="54" t="str">
        <f>'[2]PLAN INDICATIVO '!M36</f>
        <v>Portafolio ofertado vs REPS</v>
      </c>
      <c r="G73" s="54" t="str">
        <f>'[2]PLAN INDICATIVO '!N36</f>
        <v>No. de servicios en el portafolio de servicios/No. servicios inscritos en el REPS * 100</v>
      </c>
      <c r="H73" s="54" t="str">
        <f>'[2]PLAN INDICATIVO '!O36</f>
        <v>Porcentaje</v>
      </c>
      <c r="I73" s="54">
        <v>100</v>
      </c>
      <c r="J73" s="54">
        <v>2017</v>
      </c>
      <c r="K73" s="188">
        <v>1</v>
      </c>
      <c r="L73" s="348" t="s">
        <v>291</v>
      </c>
      <c r="M73" s="58">
        <v>1</v>
      </c>
      <c r="N73" s="353">
        <v>1</v>
      </c>
      <c r="O73" s="300">
        <v>1</v>
      </c>
      <c r="P73" s="300">
        <v>1</v>
      </c>
      <c r="Q73" s="300">
        <v>1</v>
      </c>
      <c r="R73" s="378" t="s">
        <v>440</v>
      </c>
      <c r="S73" s="54"/>
      <c r="T73" s="67"/>
      <c r="U73" s="188">
        <v>0.25</v>
      </c>
      <c r="V73" s="129"/>
      <c r="W73" s="54"/>
      <c r="X73" s="51"/>
      <c r="Z73" s="129"/>
      <c r="AA73" s="188">
        <v>0.25</v>
      </c>
      <c r="AB73" s="167"/>
      <c r="AC73" s="167"/>
      <c r="AD73" s="115"/>
      <c r="AE73" s="67"/>
      <c r="AF73" s="115"/>
      <c r="AG73" s="115"/>
      <c r="AH73" s="125"/>
      <c r="AI73" s="188">
        <v>0.25</v>
      </c>
      <c r="AJ73" s="129"/>
      <c r="AK73" s="114"/>
      <c r="AL73" s="115"/>
      <c r="AM73" s="94"/>
      <c r="AN73" s="115"/>
      <c r="AO73" s="115"/>
      <c r="AP73" s="125"/>
      <c r="AQ73" s="188">
        <v>0.25</v>
      </c>
      <c r="AR73" s="129"/>
      <c r="AS73" s="114"/>
      <c r="AT73" s="115"/>
      <c r="AU73" s="94"/>
      <c r="AV73" s="167"/>
      <c r="AW73" s="94"/>
      <c r="AX73" s="231"/>
      <c r="AY73" s="346" t="s">
        <v>366</v>
      </c>
    </row>
    <row r="74" spans="1:54" s="18" customFormat="1" ht="45" x14ac:dyDescent="0.25">
      <c r="A74" s="527" t="str">
        <f>'[2]PLAN INDICATIVO '!A37</f>
        <v>TEJIDO SOCIAL.
INTEGRACIÓN Y GOBERNANZA</v>
      </c>
      <c r="B74" s="527" t="str">
        <f>'[2]PLAN INDICATIVO '!B37</f>
        <v>Mejorar la calidad con sentido de humanizacion  de la prestacion de los servicios de salud en la ESE San Jose de la Palma</v>
      </c>
      <c r="C74" s="527" t="str">
        <f>'[2]PLAN INDICATIVO '!C37:D37</f>
        <v>DIMENSIÓN FORTALECIMIENTO DE LA AUTORIDAD SANITARIA PARA LA GESTIÓN EN SALUD</v>
      </c>
      <c r="D74" s="527"/>
      <c r="E74" s="572" t="s">
        <v>566</v>
      </c>
      <c r="F74" s="527" t="str">
        <f>'[2]PLAN INDICATIVO '!M37</f>
        <v>Controles del plan de riesgo implementados</v>
      </c>
      <c r="G74" s="527" t="str">
        <f>'[2]PLAN INDICATIVO '!N37</f>
        <v>No. de controles implementados/ No. de controles establecidos * 100</v>
      </c>
      <c r="H74" s="527" t="str">
        <f>'[2]PLAN INDICATIVO '!O37</f>
        <v>Porcentaje</v>
      </c>
      <c r="I74" s="527">
        <v>70</v>
      </c>
      <c r="J74" s="527">
        <v>2017</v>
      </c>
      <c r="K74" s="526">
        <v>0.9</v>
      </c>
      <c r="L74" s="355" t="s">
        <v>326</v>
      </c>
      <c r="M74" s="255">
        <v>0.2</v>
      </c>
      <c r="N74" s="353">
        <v>1</v>
      </c>
      <c r="O74" s="300">
        <v>1</v>
      </c>
      <c r="P74" s="300">
        <v>1</v>
      </c>
      <c r="Q74" s="300">
        <v>1</v>
      </c>
      <c r="R74" s="363" t="s">
        <v>441</v>
      </c>
      <c r="S74" s="513"/>
      <c r="T74" s="536"/>
      <c r="U74" s="200">
        <v>0.1</v>
      </c>
      <c r="V74" s="129"/>
      <c r="W74" s="54"/>
      <c r="X74" s="51"/>
      <c r="Z74" s="503"/>
      <c r="AA74" s="200">
        <v>0.1</v>
      </c>
      <c r="AB74" s="167"/>
      <c r="AC74" s="167"/>
      <c r="AD74" s="115"/>
      <c r="AE74" s="67"/>
      <c r="AF74" s="115"/>
      <c r="AG74" s="503"/>
      <c r="AH74" s="555"/>
      <c r="AI74" s="184">
        <v>0</v>
      </c>
      <c r="AJ74" s="129"/>
      <c r="AK74" s="114"/>
      <c r="AL74" s="115"/>
      <c r="AM74" s="94"/>
      <c r="AN74" s="115"/>
      <c r="AO74" s="503"/>
      <c r="AP74" s="516"/>
      <c r="AQ74" s="184">
        <v>0</v>
      </c>
      <c r="AR74" s="115"/>
      <c r="AS74" s="114"/>
      <c r="AT74" s="115"/>
      <c r="AU74" s="94"/>
      <c r="AV74" s="167"/>
      <c r="AW74" s="69"/>
      <c r="AX74" s="230"/>
      <c r="AY74" s="552" t="s">
        <v>331</v>
      </c>
    </row>
    <row r="75" spans="1:54" s="18" customFormat="1" ht="73.5" customHeight="1" x14ac:dyDescent="0.25">
      <c r="A75" s="527"/>
      <c r="B75" s="527"/>
      <c r="C75" s="527"/>
      <c r="D75" s="527"/>
      <c r="E75" s="572"/>
      <c r="F75" s="527"/>
      <c r="G75" s="527"/>
      <c r="H75" s="527"/>
      <c r="I75" s="527"/>
      <c r="J75" s="527"/>
      <c r="K75" s="527"/>
      <c r="L75" s="353" t="s">
        <v>327</v>
      </c>
      <c r="M75" s="256">
        <v>0.2</v>
      </c>
      <c r="N75" s="353">
        <v>1</v>
      </c>
      <c r="O75" s="300">
        <v>1</v>
      </c>
      <c r="P75" s="300">
        <v>1</v>
      </c>
      <c r="Q75" s="300">
        <v>1</v>
      </c>
      <c r="R75" s="363" t="s">
        <v>442</v>
      </c>
      <c r="S75" s="519"/>
      <c r="T75" s="511"/>
      <c r="U75" s="200">
        <v>0.05</v>
      </c>
      <c r="V75" s="129"/>
      <c r="W75" s="54"/>
      <c r="X75" s="51"/>
      <c r="Z75" s="537"/>
      <c r="AA75" s="200">
        <v>0.1</v>
      </c>
      <c r="AB75" s="167"/>
      <c r="AC75" s="167"/>
      <c r="AD75" s="115"/>
      <c r="AE75" s="117"/>
      <c r="AF75" s="115"/>
      <c r="AG75" s="511"/>
      <c r="AH75" s="511"/>
      <c r="AI75" s="184">
        <v>0</v>
      </c>
      <c r="AJ75" s="141"/>
      <c r="AK75" s="114"/>
      <c r="AL75" s="94"/>
      <c r="AM75" s="94"/>
      <c r="AN75" s="115"/>
      <c r="AO75" s="511"/>
      <c r="AP75" s="511"/>
      <c r="AQ75" s="184">
        <v>0</v>
      </c>
      <c r="AR75" s="115"/>
      <c r="AS75" s="114"/>
      <c r="AT75" s="115"/>
      <c r="AU75" s="94"/>
      <c r="AV75" s="167"/>
      <c r="AW75" s="69"/>
      <c r="AX75" s="230"/>
      <c r="AY75" s="552"/>
      <c r="BB75" s="550"/>
    </row>
    <row r="76" spans="1:54" s="18" customFormat="1" ht="45" x14ac:dyDescent="0.25">
      <c r="A76" s="527"/>
      <c r="B76" s="527"/>
      <c r="C76" s="527"/>
      <c r="D76" s="527"/>
      <c r="E76" s="572"/>
      <c r="F76" s="527"/>
      <c r="G76" s="527"/>
      <c r="H76" s="527"/>
      <c r="I76" s="527"/>
      <c r="J76" s="527"/>
      <c r="K76" s="527"/>
      <c r="L76" s="356" t="s">
        <v>328</v>
      </c>
      <c r="M76" s="257">
        <v>0.15</v>
      </c>
      <c r="N76" s="353"/>
      <c r="O76" s="300">
        <v>1</v>
      </c>
      <c r="P76" s="300">
        <v>1</v>
      </c>
      <c r="Q76" s="300">
        <v>1</v>
      </c>
      <c r="R76" s="363" t="s">
        <v>443</v>
      </c>
      <c r="S76" s="519"/>
      <c r="T76" s="511"/>
      <c r="U76" s="199">
        <v>0</v>
      </c>
      <c r="V76" s="199"/>
      <c r="W76" s="199"/>
      <c r="X76" s="102"/>
      <c r="Z76" s="537"/>
      <c r="AA76" s="200">
        <v>0.05</v>
      </c>
      <c r="AB76" s="199"/>
      <c r="AC76" s="199"/>
      <c r="AD76" s="199"/>
      <c r="AE76" s="117"/>
      <c r="AF76" s="199"/>
      <c r="AG76" s="511"/>
      <c r="AH76" s="511"/>
      <c r="AI76" s="200">
        <v>0.05</v>
      </c>
      <c r="AJ76" s="141"/>
      <c r="AK76" s="198"/>
      <c r="AL76" s="94"/>
      <c r="AM76" s="94"/>
      <c r="AN76" s="199"/>
      <c r="AO76" s="511"/>
      <c r="AP76" s="511"/>
      <c r="AQ76" s="200">
        <v>0.05</v>
      </c>
      <c r="AR76" s="199"/>
      <c r="AS76" s="198"/>
      <c r="AT76" s="199"/>
      <c r="AU76" s="94"/>
      <c r="AV76" s="199"/>
      <c r="AW76" s="69"/>
      <c r="AX76" s="230"/>
      <c r="AY76" s="552"/>
      <c r="BB76" s="551"/>
    </row>
    <row r="77" spans="1:54" s="18" customFormat="1" ht="30" x14ac:dyDescent="0.25">
      <c r="A77" s="527"/>
      <c r="B77" s="527"/>
      <c r="C77" s="527"/>
      <c r="D77" s="527"/>
      <c r="E77" s="572"/>
      <c r="F77" s="527"/>
      <c r="G77" s="527"/>
      <c r="H77" s="527"/>
      <c r="I77" s="527"/>
      <c r="J77" s="527"/>
      <c r="K77" s="527"/>
      <c r="L77" s="357" t="s">
        <v>329</v>
      </c>
      <c r="M77" s="257">
        <v>0.15</v>
      </c>
      <c r="N77" s="353"/>
      <c r="O77" s="300">
        <v>1</v>
      </c>
      <c r="P77" s="300">
        <v>1</v>
      </c>
      <c r="Q77" s="300">
        <v>1</v>
      </c>
      <c r="R77" s="363" t="s">
        <v>444</v>
      </c>
      <c r="S77" s="519"/>
      <c r="T77" s="511"/>
      <c r="U77" s="200">
        <v>0.05</v>
      </c>
      <c r="V77" s="199"/>
      <c r="W77" s="199"/>
      <c r="X77" s="102"/>
      <c r="Z77" s="537"/>
      <c r="AA77" s="200">
        <v>0.05</v>
      </c>
      <c r="AB77" s="199"/>
      <c r="AC77" s="199"/>
      <c r="AD77" s="199"/>
      <c r="AE77" s="117"/>
      <c r="AF77" s="199"/>
      <c r="AG77" s="511"/>
      <c r="AH77" s="511"/>
      <c r="AI77" s="200">
        <v>0.05</v>
      </c>
      <c r="AJ77" s="141"/>
      <c r="AK77" s="198"/>
      <c r="AL77" s="94"/>
      <c r="AM77" s="94"/>
      <c r="AN77" s="199"/>
      <c r="AO77" s="511"/>
      <c r="AP77" s="511"/>
      <c r="AQ77" s="200">
        <v>0.05</v>
      </c>
      <c r="AR77" s="199"/>
      <c r="AS77" s="198"/>
      <c r="AT77" s="199"/>
      <c r="AU77" s="94"/>
      <c r="AV77" s="199"/>
      <c r="AW77" s="69"/>
      <c r="AX77" s="230"/>
      <c r="AY77" s="552"/>
      <c r="BB77" s="551"/>
    </row>
    <row r="78" spans="1:54" s="18" customFormat="1" ht="30" x14ac:dyDescent="0.25">
      <c r="A78" s="527"/>
      <c r="B78" s="527"/>
      <c r="C78" s="527"/>
      <c r="D78" s="527"/>
      <c r="E78" s="572"/>
      <c r="F78" s="527"/>
      <c r="G78" s="527"/>
      <c r="H78" s="527"/>
      <c r="I78" s="527"/>
      <c r="J78" s="527"/>
      <c r="K78" s="527"/>
      <c r="L78" s="353" t="s">
        <v>330</v>
      </c>
      <c r="M78" s="257">
        <v>0.15</v>
      </c>
      <c r="N78" s="353"/>
      <c r="O78" s="300"/>
      <c r="P78" s="300">
        <v>1</v>
      </c>
      <c r="Q78" s="300"/>
      <c r="R78" s="363" t="s">
        <v>445</v>
      </c>
      <c r="S78" s="519"/>
      <c r="T78" s="511"/>
      <c r="U78" s="199">
        <v>0</v>
      </c>
      <c r="V78" s="199"/>
      <c r="W78" s="199"/>
      <c r="X78" s="102"/>
      <c r="Z78" s="537"/>
      <c r="AA78" s="199"/>
      <c r="AB78" s="199"/>
      <c r="AC78" s="199"/>
      <c r="AD78" s="199"/>
      <c r="AE78" s="117"/>
      <c r="AF78" s="199"/>
      <c r="AG78" s="511"/>
      <c r="AH78" s="511"/>
      <c r="AI78" s="200">
        <v>0.15</v>
      </c>
      <c r="AJ78" s="141"/>
      <c r="AK78" s="198"/>
      <c r="AL78" s="94"/>
      <c r="AM78" s="94"/>
      <c r="AN78" s="199"/>
      <c r="AO78" s="511"/>
      <c r="AP78" s="511"/>
      <c r="AQ78" s="199"/>
      <c r="AR78" s="199"/>
      <c r="AS78" s="198"/>
      <c r="AT78" s="199"/>
      <c r="AU78" s="94"/>
      <c r="AV78" s="199"/>
      <c r="AW78" s="69"/>
      <c r="AX78" s="230"/>
      <c r="AY78" s="552"/>
      <c r="BB78" s="551"/>
    </row>
    <row r="79" spans="1:54" s="18" customFormat="1" ht="57.75" customHeight="1" x14ac:dyDescent="0.25">
      <c r="A79" s="527"/>
      <c r="B79" s="527"/>
      <c r="C79" s="527"/>
      <c r="D79" s="527"/>
      <c r="E79" s="572"/>
      <c r="F79" s="527"/>
      <c r="G79" s="527"/>
      <c r="H79" s="527"/>
      <c r="I79" s="527"/>
      <c r="J79" s="527"/>
      <c r="K79" s="527"/>
      <c r="L79" s="353" t="s">
        <v>446</v>
      </c>
      <c r="M79" s="257">
        <v>0.15</v>
      </c>
      <c r="N79" s="348"/>
      <c r="O79" s="300">
        <v>1</v>
      </c>
      <c r="P79" s="300">
        <v>1</v>
      </c>
      <c r="Q79" s="300">
        <v>1</v>
      </c>
      <c r="R79" s="363" t="s">
        <v>447</v>
      </c>
      <c r="S79" s="514"/>
      <c r="T79" s="512"/>
      <c r="U79" s="188">
        <v>0.05</v>
      </c>
      <c r="V79" s="129"/>
      <c r="W79" s="54"/>
      <c r="X79" s="51"/>
      <c r="Z79" s="515"/>
      <c r="AA79" s="188">
        <v>0.1</v>
      </c>
      <c r="AB79" s="167"/>
      <c r="AC79" s="167"/>
      <c r="AD79" s="54"/>
      <c r="AE79" s="67"/>
      <c r="AF79" s="51"/>
      <c r="AG79" s="512"/>
      <c r="AH79" s="512"/>
      <c r="AI79" s="188">
        <v>0.1</v>
      </c>
      <c r="AJ79" s="129"/>
      <c r="AK79" s="114"/>
      <c r="AL79" s="115"/>
      <c r="AM79" s="94"/>
      <c r="AN79" s="115"/>
      <c r="AO79" s="512"/>
      <c r="AP79" s="512"/>
      <c r="AQ79" s="188">
        <v>0.05</v>
      </c>
      <c r="AR79" s="94"/>
      <c r="AS79" s="114"/>
      <c r="AT79" s="94"/>
      <c r="AU79" s="94"/>
      <c r="AV79" s="69"/>
      <c r="AW79" s="69"/>
      <c r="AX79" s="230"/>
      <c r="AY79" s="552"/>
      <c r="BB79" s="551"/>
    </row>
    <row r="80" spans="1:54" s="18" customFormat="1" ht="45" x14ac:dyDescent="0.25">
      <c r="A80" s="581" t="str">
        <f>'[2]PLAN INDICATIVO '!A38</f>
        <v>TEJIDO SOCIAL.
INTEGRACIÓN Y GOBERNANZA</v>
      </c>
      <c r="B80" s="581" t="str">
        <f>'[2]PLAN INDICATIVO '!B38</f>
        <v>Lograr la ejecución de recursos con austeridad y transparencia, con el desarrollo exitoso de politicas para la gobernanza en salud</v>
      </c>
      <c r="C80" s="527" t="str">
        <f>'[2]PLAN INDICATIVO '!C38:D38</f>
        <v>DIMENSIÓN FORTALECIMIENTO DE LA AUTORIDAD SANITARIA PARA LA GESTIÓN EN SALUD</v>
      </c>
      <c r="D80" s="527"/>
      <c r="E80" s="348" t="s">
        <v>567</v>
      </c>
      <c r="F80" s="54" t="str">
        <f>'[2]PLAN INDICATIVO '!M38</f>
        <v>Reportes asistenciales hechos al SIUS</v>
      </c>
      <c r="G80" s="54" t="str">
        <f>'[2]PLAN INDICATIVO '!N38</f>
        <v># reportes menusales asistenciales realizados</v>
      </c>
      <c r="H80" s="184" t="s">
        <v>73</v>
      </c>
      <c r="I80" s="54">
        <v>50</v>
      </c>
      <c r="J80" s="54">
        <v>2017</v>
      </c>
      <c r="K80" s="81">
        <v>100</v>
      </c>
      <c r="L80" s="348" t="s">
        <v>448</v>
      </c>
      <c r="M80" s="58">
        <v>1</v>
      </c>
      <c r="N80" s="353">
        <v>3</v>
      </c>
      <c r="O80" s="300">
        <v>3</v>
      </c>
      <c r="P80" s="300">
        <v>3</v>
      </c>
      <c r="Q80" s="300">
        <v>3</v>
      </c>
      <c r="R80" s="377" t="s">
        <v>449</v>
      </c>
      <c r="S80" s="54"/>
      <c r="T80" s="130"/>
      <c r="U80" s="188">
        <v>0.25</v>
      </c>
      <c r="V80" s="129"/>
      <c r="W80" s="52"/>
      <c r="X80" s="61"/>
      <c r="Z80" s="54"/>
      <c r="AA80" s="188">
        <v>0.05</v>
      </c>
      <c r="AB80" s="167"/>
      <c r="AC80" s="167"/>
      <c r="AD80" s="115"/>
      <c r="AE80" s="67"/>
      <c r="AF80" s="132"/>
      <c r="AG80" s="115"/>
      <c r="AH80" s="52"/>
      <c r="AI80" s="188">
        <v>0.05</v>
      </c>
      <c r="AJ80" s="94"/>
      <c r="AK80" s="115"/>
      <c r="AL80" s="115"/>
      <c r="AM80" s="123"/>
      <c r="AN80" s="118"/>
      <c r="AO80" s="155"/>
      <c r="AP80" s="156"/>
      <c r="AQ80" s="188">
        <v>0.25</v>
      </c>
      <c r="AR80" s="115"/>
      <c r="AS80" s="115"/>
      <c r="AT80" s="134"/>
      <c r="AU80" s="65"/>
      <c r="AV80" s="167"/>
      <c r="AW80" s="69"/>
      <c r="AX80" s="230"/>
      <c r="AY80" s="344" t="s">
        <v>332</v>
      </c>
      <c r="BB80" s="551"/>
    </row>
    <row r="81" spans="1:51" s="18" customFormat="1" ht="60" customHeight="1" x14ac:dyDescent="0.25">
      <c r="A81" s="581"/>
      <c r="B81" s="581" t="e">
        <f>'[2]PLAN INDICATIVO '!B39</f>
        <v>#REF!</v>
      </c>
      <c r="C81" s="527"/>
      <c r="D81" s="527"/>
      <c r="E81" s="349" t="s">
        <v>568</v>
      </c>
      <c r="F81" s="54" t="str">
        <f>'[2]PLAN INDICATIVO '!M39</f>
        <v>Reporte realizado y enviado</v>
      </c>
      <c r="G81" s="54" t="str">
        <f>'[2]PLAN INDICATIVO '!N39</f>
        <v># reportes mensuales enviados/# reportes mensuales establecidos *100</v>
      </c>
      <c r="H81" s="54" t="str">
        <f>'[2]PLAN INDICATIVO '!O39</f>
        <v>Porcentaje</v>
      </c>
      <c r="I81" s="58">
        <v>1</v>
      </c>
      <c r="J81" s="54">
        <v>2017</v>
      </c>
      <c r="K81" s="54">
        <f>'[2]PLAN INDICATIVO '!R39</f>
        <v>100</v>
      </c>
      <c r="L81" s="348" t="s">
        <v>368</v>
      </c>
      <c r="M81" s="58">
        <v>1</v>
      </c>
      <c r="N81" s="353">
        <v>3</v>
      </c>
      <c r="O81" s="300">
        <v>3</v>
      </c>
      <c r="P81" s="300">
        <v>3</v>
      </c>
      <c r="Q81" s="300">
        <v>3</v>
      </c>
      <c r="R81" s="347" t="s">
        <v>449</v>
      </c>
      <c r="S81" s="54"/>
      <c r="T81" s="73"/>
      <c r="U81" s="188">
        <v>0.25</v>
      </c>
      <c r="V81" s="145"/>
      <c r="W81" s="52"/>
      <c r="X81" s="61"/>
      <c r="Z81" s="54"/>
      <c r="AA81" s="188">
        <v>0.25</v>
      </c>
      <c r="AB81" s="73"/>
      <c r="AC81" s="145"/>
      <c r="AD81" s="73"/>
      <c r="AE81" s="67"/>
      <c r="AF81" s="61"/>
      <c r="AG81" s="73"/>
      <c r="AH81" s="123"/>
      <c r="AI81" s="188">
        <v>0.25</v>
      </c>
      <c r="AJ81" s="145"/>
      <c r="AK81" s="73"/>
      <c r="AL81" s="73"/>
      <c r="AM81" s="117"/>
      <c r="AN81" s="118"/>
      <c r="AO81" s="135"/>
      <c r="AP81" s="52"/>
      <c r="AQ81" s="188">
        <v>0</v>
      </c>
      <c r="AR81" s="73"/>
      <c r="AS81" s="73"/>
      <c r="AT81" s="73"/>
      <c r="AU81" s="52"/>
      <c r="AV81" s="170"/>
      <c r="AW81" s="52"/>
      <c r="AX81" s="230"/>
      <c r="AY81" s="346" t="s">
        <v>369</v>
      </c>
    </row>
    <row r="82" spans="1:51" s="18" customFormat="1" ht="60.75" customHeight="1" x14ac:dyDescent="0.25">
      <c r="A82" s="581"/>
      <c r="B82" s="581"/>
      <c r="C82" s="527"/>
      <c r="D82" s="527"/>
      <c r="E82" s="348" t="s">
        <v>569</v>
      </c>
      <c r="F82" s="54" t="str">
        <f>'[2]PLAN INDICATIVO '!M40</f>
        <v>Reportes realizado y enviado</v>
      </c>
      <c r="G82" s="54" t="str">
        <f>'[2]PLAN INDICATIVO '!N40</f>
        <v># reportes semanales enviados/# reportes mensuales establecidos *100</v>
      </c>
      <c r="H82" s="54" t="str">
        <f>'[2]PLAN INDICATIVO '!O40</f>
        <v>Porcentaje</v>
      </c>
      <c r="I82" s="58">
        <v>1</v>
      </c>
      <c r="J82" s="54">
        <v>2017</v>
      </c>
      <c r="K82" s="54">
        <f>'[2]PLAN INDICATIVO '!R40</f>
        <v>100</v>
      </c>
      <c r="L82" s="348" t="s">
        <v>292</v>
      </c>
      <c r="M82" s="58">
        <v>1</v>
      </c>
      <c r="N82" s="353">
        <v>12</v>
      </c>
      <c r="O82" s="300">
        <v>12</v>
      </c>
      <c r="P82" s="300">
        <v>12</v>
      </c>
      <c r="Q82" s="300">
        <v>12</v>
      </c>
      <c r="R82" s="347" t="s">
        <v>449</v>
      </c>
      <c r="S82" s="63"/>
      <c r="T82" s="63"/>
      <c r="U82" s="188">
        <v>0.25</v>
      </c>
      <c r="V82" s="63"/>
      <c r="W82" s="52"/>
      <c r="X82" s="61"/>
      <c r="Z82" s="63"/>
      <c r="AA82" s="188">
        <v>0.25</v>
      </c>
      <c r="AB82" s="63"/>
      <c r="AC82" s="63"/>
      <c r="AD82" s="73"/>
      <c r="AE82" s="117"/>
      <c r="AF82" s="61"/>
      <c r="AG82" s="63"/>
      <c r="AH82" s="63"/>
      <c r="AI82" s="188">
        <v>0.25</v>
      </c>
      <c r="AJ82" s="63"/>
      <c r="AK82" s="63"/>
      <c r="AL82" s="73"/>
      <c r="AM82" s="117"/>
      <c r="AN82" s="118"/>
      <c r="AO82" s="94"/>
      <c r="AP82" s="52"/>
      <c r="AQ82" s="188">
        <v>0.25</v>
      </c>
      <c r="AR82" s="63"/>
      <c r="AS82" s="63"/>
      <c r="AT82" s="73"/>
      <c r="AU82" s="52"/>
      <c r="AV82" s="170"/>
      <c r="AW82" s="69"/>
      <c r="AX82" s="230"/>
      <c r="AY82" s="346" t="s">
        <v>370</v>
      </c>
    </row>
    <row r="83" spans="1:51" s="18" customFormat="1" ht="60" x14ac:dyDescent="0.25">
      <c r="A83" s="581"/>
      <c r="B83" s="581"/>
      <c r="C83" s="527"/>
      <c r="D83" s="527"/>
      <c r="E83" s="348" t="s">
        <v>570</v>
      </c>
      <c r="F83" s="54" t="str">
        <f>'[2]PLAN INDICATIVO '!M41</f>
        <v>Reportes realizado y enviado</v>
      </c>
      <c r="G83" s="54" t="str">
        <f>'[2]PLAN INDICATIVO '!N41</f>
        <v># reportes mensuales enviados/# reportes mensuales establecidos *100</v>
      </c>
      <c r="H83" s="54" t="str">
        <f>'[2]PLAN INDICATIVO '!O41</f>
        <v>Porcentaje</v>
      </c>
      <c r="I83" s="58">
        <v>1</v>
      </c>
      <c r="J83" s="54">
        <v>2017</v>
      </c>
      <c r="K83" s="54">
        <f>'[2]PLAN INDICATIVO '!R41</f>
        <v>100</v>
      </c>
      <c r="L83" s="348" t="s">
        <v>293</v>
      </c>
      <c r="M83" s="58">
        <v>1</v>
      </c>
      <c r="N83" s="353">
        <v>3</v>
      </c>
      <c r="O83" s="300">
        <v>3</v>
      </c>
      <c r="P83" s="300">
        <v>3</v>
      </c>
      <c r="Q83" s="300">
        <v>3</v>
      </c>
      <c r="R83" s="378" t="s">
        <v>449</v>
      </c>
      <c r="S83" s="62"/>
      <c r="T83" s="140"/>
      <c r="U83" s="62">
        <v>0.25</v>
      </c>
      <c r="V83" s="62"/>
      <c r="W83" s="52"/>
      <c r="X83" s="61"/>
      <c r="Z83" s="62"/>
      <c r="AA83" s="62">
        <v>0.25</v>
      </c>
      <c r="AB83" s="62"/>
      <c r="AC83" s="62"/>
      <c r="AD83" s="62"/>
      <c r="AE83" s="117"/>
      <c r="AF83" s="61"/>
      <c r="AG83" s="62"/>
      <c r="AH83" s="62"/>
      <c r="AI83" s="62">
        <v>0.25</v>
      </c>
      <c r="AJ83" s="62"/>
      <c r="AK83" s="52"/>
      <c r="AL83" s="62"/>
      <c r="AM83" s="139"/>
      <c r="AN83" s="118"/>
      <c r="AO83" s="94"/>
      <c r="AP83" s="52"/>
      <c r="AQ83" s="62">
        <v>0.25</v>
      </c>
      <c r="AR83" s="62"/>
      <c r="AS83" s="52"/>
      <c r="AT83" s="62"/>
      <c r="AU83" s="52"/>
      <c r="AV83" s="170"/>
      <c r="AW83" s="69"/>
      <c r="AX83" s="230"/>
      <c r="AY83" s="346" t="s">
        <v>371</v>
      </c>
    </row>
    <row r="84" spans="1:51" s="18" customFormat="1" ht="30" x14ac:dyDescent="0.25">
      <c r="A84" s="581"/>
      <c r="B84" s="581"/>
      <c r="C84" s="527"/>
      <c r="D84" s="527"/>
      <c r="E84" s="582" t="s">
        <v>571</v>
      </c>
      <c r="F84" s="526" t="str">
        <f>'[2]PLAN INDICATIVO '!M42</f>
        <v>Servicio en modalidad de telemedicina en funcionamiento</v>
      </c>
      <c r="G84" s="526" t="str">
        <f>'[2]PLAN INDICATIVO '!N42</f>
        <v># servicios prestados en la modalidad de telemedicina</v>
      </c>
      <c r="H84" s="526" t="s">
        <v>73</v>
      </c>
      <c r="I84" s="578">
        <v>100</v>
      </c>
      <c r="J84" s="527">
        <v>2017</v>
      </c>
      <c r="K84" s="527">
        <v>100</v>
      </c>
      <c r="L84" s="347" t="s">
        <v>294</v>
      </c>
      <c r="M84" s="243">
        <v>0.5</v>
      </c>
      <c r="N84" s="353">
        <v>1</v>
      </c>
      <c r="O84" s="300">
        <v>1</v>
      </c>
      <c r="P84" s="300">
        <v>1</v>
      </c>
      <c r="Q84" s="300">
        <v>1</v>
      </c>
      <c r="R84" s="365" t="s">
        <v>450</v>
      </c>
      <c r="S84" s="513"/>
      <c r="T84" s="117"/>
      <c r="U84" s="184" t="s">
        <v>323</v>
      </c>
      <c r="V84" s="129"/>
      <c r="W84" s="115"/>
      <c r="X84" s="51"/>
      <c r="Z84" s="503"/>
      <c r="AA84" s="184" t="s">
        <v>323</v>
      </c>
      <c r="AB84" s="167"/>
      <c r="AC84" s="167"/>
      <c r="AD84" s="54"/>
      <c r="AE84" s="117"/>
      <c r="AF84" s="118"/>
      <c r="AG84" s="503"/>
      <c r="AH84" s="503"/>
      <c r="AI84" s="184" t="s">
        <v>323</v>
      </c>
      <c r="AJ84" s="129"/>
      <c r="AK84" s="52"/>
      <c r="AL84" s="115"/>
      <c r="AM84" s="73"/>
      <c r="AN84" s="118"/>
      <c r="AO84" s="503"/>
      <c r="AP84" s="503"/>
      <c r="AQ84" s="184" t="s">
        <v>323</v>
      </c>
      <c r="AR84" s="115"/>
      <c r="AS84" s="52"/>
      <c r="AT84" s="115"/>
      <c r="AU84" s="94"/>
      <c r="AV84" s="170"/>
      <c r="AW84" s="69"/>
      <c r="AX84" s="230"/>
      <c r="AY84" s="507" t="s">
        <v>372</v>
      </c>
    </row>
    <row r="85" spans="1:51" s="18" customFormat="1" ht="30" customHeight="1" x14ac:dyDescent="0.25">
      <c r="A85" s="581"/>
      <c r="B85" s="581" t="e">
        <f>'[2]PLAN INDICATIVO '!B42</f>
        <v>#REF!</v>
      </c>
      <c r="C85" s="527"/>
      <c r="D85" s="527"/>
      <c r="E85" s="582"/>
      <c r="F85" s="526" t="str">
        <f>'[2]PLAN INDICATIVO '!M42</f>
        <v>Servicio en modalidad de telemedicina en funcionamiento</v>
      </c>
      <c r="G85" s="526" t="str">
        <f>'[2]PLAN INDICATIVO '!N42</f>
        <v># servicios prestados en la modalidad de telemedicina</v>
      </c>
      <c r="H85" s="526" t="str">
        <f>'[2]PLAN INDICATIVO '!O42</f>
        <v>Nùmero</v>
      </c>
      <c r="I85" s="578">
        <f>'[2]PLAN INDICATIVO '!P42</f>
        <v>1</v>
      </c>
      <c r="J85" s="527"/>
      <c r="K85" s="527"/>
      <c r="L85" s="347" t="s">
        <v>295</v>
      </c>
      <c r="M85" s="243">
        <v>0.5</v>
      </c>
      <c r="N85" s="353">
        <v>1</v>
      </c>
      <c r="O85" s="300">
        <v>1</v>
      </c>
      <c r="P85" s="300">
        <v>1</v>
      </c>
      <c r="Q85" s="300">
        <v>1</v>
      </c>
      <c r="R85" s="353" t="s">
        <v>451</v>
      </c>
      <c r="S85" s="514"/>
      <c r="T85" s="67"/>
      <c r="U85" s="184" t="s">
        <v>323</v>
      </c>
      <c r="V85" s="129"/>
      <c r="W85" s="54"/>
      <c r="X85" s="51"/>
      <c r="Z85" s="515"/>
      <c r="AA85" s="184" t="s">
        <v>323</v>
      </c>
      <c r="AB85" s="167"/>
      <c r="AC85" s="167"/>
      <c r="AD85" s="54"/>
      <c r="AE85" s="117"/>
      <c r="AF85" s="51"/>
      <c r="AG85" s="512"/>
      <c r="AH85" s="512"/>
      <c r="AI85" s="184" t="s">
        <v>323</v>
      </c>
      <c r="AJ85" s="141"/>
      <c r="AK85" s="114"/>
      <c r="AL85" s="94"/>
      <c r="AM85" s="139"/>
      <c r="AN85" s="116"/>
      <c r="AO85" s="512"/>
      <c r="AP85" s="512"/>
      <c r="AQ85" s="184" t="s">
        <v>323</v>
      </c>
      <c r="AR85" s="94"/>
      <c r="AS85" s="114"/>
      <c r="AT85" s="94"/>
      <c r="AU85" s="139"/>
      <c r="AV85" s="168"/>
      <c r="AW85" s="69"/>
      <c r="AX85" s="230"/>
      <c r="AY85" s="509"/>
    </row>
    <row r="86" spans="1:51" s="18" customFormat="1" ht="45" x14ac:dyDescent="0.25">
      <c r="A86" s="527" t="str">
        <f>'[2]PLAN INDICATIVO '!A43</f>
        <v>TEJIDO SOCIAL.
INTEGRACIÓN Y GOBERNANZA</v>
      </c>
      <c r="B86" s="527" t="str">
        <f>'[2]PLAN INDICATIVO '!B43</f>
        <v>Lograr la ejecución de recursos con austeridad y transparencia, con el desarrollo exitoso de politicas para la gobernanza en salud</v>
      </c>
      <c r="C86" s="527" t="str">
        <f>'[2]PLAN INDICATIVO '!C43:D43</f>
        <v>DIMENSIÓN FORTALECIMIENTO DE LA AUTORIDAD SANITARIA PARA LA GESTIÓN EN SALUD</v>
      </c>
      <c r="D86" s="527"/>
      <c r="E86" s="572" t="s">
        <v>572</v>
      </c>
      <c r="F86" s="527" t="str">
        <f>'[2]PLAN INDICATIVO '!M43</f>
        <v>Mecanismos de participación implementados</v>
      </c>
      <c r="G86" s="527" t="str">
        <f>'[2]PLAN INDICATIVO '!N43</f>
        <v># de mecanismos de participacion social desarrollados/#mecanismos de participacion social programadas para su desarrollado * 100</v>
      </c>
      <c r="H86" s="527" t="str">
        <f>'[2]PLAN INDICATIVO '!O43</f>
        <v>Porcentaje</v>
      </c>
      <c r="I86" s="527">
        <v>20</v>
      </c>
      <c r="J86" s="527">
        <v>2017</v>
      </c>
      <c r="K86" s="578">
        <v>30</v>
      </c>
      <c r="L86" s="348" t="s">
        <v>296</v>
      </c>
      <c r="M86" s="58">
        <v>0.5</v>
      </c>
      <c r="N86" s="353">
        <v>1</v>
      </c>
      <c r="O86" s="300">
        <v>1</v>
      </c>
      <c r="P86" s="300">
        <v>1</v>
      </c>
      <c r="Q86" s="300">
        <v>1</v>
      </c>
      <c r="R86" s="365" t="s">
        <v>522</v>
      </c>
      <c r="S86" s="513"/>
      <c r="T86" s="536"/>
      <c r="U86" s="184" t="s">
        <v>323</v>
      </c>
      <c r="V86" s="129"/>
      <c r="W86" s="54"/>
      <c r="X86" s="51"/>
      <c r="Z86" s="503"/>
      <c r="AA86" s="184" t="s">
        <v>323</v>
      </c>
      <c r="AB86" s="167"/>
      <c r="AC86" s="167"/>
      <c r="AD86" s="115"/>
      <c r="AE86" s="117"/>
      <c r="AF86" s="127"/>
      <c r="AG86" s="503"/>
      <c r="AH86" s="503"/>
      <c r="AI86" s="184" t="s">
        <v>323</v>
      </c>
      <c r="AJ86" s="129"/>
      <c r="AK86" s="115"/>
      <c r="AL86" s="115"/>
      <c r="AM86" s="139"/>
      <c r="AN86" s="127"/>
      <c r="AO86" s="510"/>
      <c r="AP86" s="510"/>
      <c r="AQ86" s="184" t="s">
        <v>323</v>
      </c>
      <c r="AR86" s="114"/>
      <c r="AS86" s="114"/>
      <c r="AT86" s="114"/>
      <c r="AU86" s="165"/>
      <c r="AV86" s="172"/>
      <c r="AW86" s="69"/>
      <c r="AX86" s="230"/>
      <c r="AY86" s="507" t="s">
        <v>373</v>
      </c>
    </row>
    <row r="87" spans="1:51" s="18" customFormat="1" ht="30" x14ac:dyDescent="0.25">
      <c r="A87" s="527"/>
      <c r="B87" s="527"/>
      <c r="C87" s="527"/>
      <c r="D87" s="527"/>
      <c r="E87" s="572"/>
      <c r="F87" s="527"/>
      <c r="G87" s="527"/>
      <c r="H87" s="527"/>
      <c r="I87" s="527"/>
      <c r="J87" s="527"/>
      <c r="K87" s="578"/>
      <c r="L87" s="348" t="s">
        <v>452</v>
      </c>
      <c r="M87" s="58">
        <v>0.5</v>
      </c>
      <c r="N87" s="353">
        <v>3</v>
      </c>
      <c r="O87" s="300">
        <v>3</v>
      </c>
      <c r="P87" s="300">
        <v>3</v>
      </c>
      <c r="Q87" s="300">
        <v>3</v>
      </c>
      <c r="R87" s="365" t="s">
        <v>453</v>
      </c>
      <c r="S87" s="514"/>
      <c r="T87" s="512"/>
      <c r="U87" s="184" t="s">
        <v>323</v>
      </c>
      <c r="V87" s="129"/>
      <c r="W87" s="54"/>
      <c r="X87" s="51"/>
      <c r="Z87" s="515"/>
      <c r="AA87" s="184" t="s">
        <v>323</v>
      </c>
      <c r="AB87" s="167"/>
      <c r="AC87" s="167"/>
      <c r="AD87" s="54"/>
      <c r="AE87" s="117"/>
      <c r="AF87" s="61"/>
      <c r="AG87" s="515"/>
      <c r="AH87" s="515"/>
      <c r="AI87" s="184" t="s">
        <v>323</v>
      </c>
      <c r="AJ87" s="129"/>
      <c r="AK87" s="115"/>
      <c r="AL87" s="115"/>
      <c r="AM87" s="117"/>
      <c r="AN87" s="118"/>
      <c r="AO87" s="512"/>
      <c r="AP87" s="512"/>
      <c r="AQ87" s="184" t="s">
        <v>323</v>
      </c>
      <c r="AR87" s="115"/>
      <c r="AS87" s="115"/>
      <c r="AT87" s="115"/>
      <c r="AU87" s="73"/>
      <c r="AV87" s="170"/>
      <c r="AW87" s="69"/>
      <c r="AX87" s="230"/>
      <c r="AY87" s="509"/>
    </row>
    <row r="88" spans="1:51" s="18" customFormat="1" ht="90" customHeight="1" x14ac:dyDescent="0.25">
      <c r="A88" s="526">
        <f>T88</f>
        <v>0</v>
      </c>
      <c r="B88" s="527" t="str">
        <f>'[2]PLAN INDICATIVO '!B44</f>
        <v>Lograr la ejecución de recursos con austeridad y transparencia, con el desarrollo exitoso de politicas para la gobernanza en salud</v>
      </c>
      <c r="C88" s="527" t="str">
        <f>'[2]PLAN INDICATIVO '!C44:D44</f>
        <v>DIMENSIÓN FORTALECIMIENTO DE LA AUTORIDAD SANITARIA PARA LA GESTIÓN EN SALUD</v>
      </c>
      <c r="D88" s="527"/>
      <c r="E88" s="521" t="s">
        <v>573</v>
      </c>
      <c r="F88" s="527" t="s">
        <v>511</v>
      </c>
      <c r="G88" s="527" t="s">
        <v>513</v>
      </c>
      <c r="H88" s="527" t="str">
        <f>'[2]PLAN INDICATIVO '!O44</f>
        <v>Porcentaje</v>
      </c>
      <c r="I88" s="527">
        <v>20</v>
      </c>
      <c r="J88" s="527">
        <f>'[2]PLAN INDICATIVO '!J44</f>
        <v>2016</v>
      </c>
      <c r="K88" s="526">
        <v>0.22</v>
      </c>
      <c r="L88" s="352" t="s">
        <v>458</v>
      </c>
      <c r="M88" s="58">
        <v>0.4</v>
      </c>
      <c r="N88" s="353">
        <v>1</v>
      </c>
      <c r="O88" s="300">
        <v>1</v>
      </c>
      <c r="P88" s="300">
        <v>1</v>
      </c>
      <c r="Q88" s="300">
        <v>1</v>
      </c>
      <c r="R88" s="365" t="s">
        <v>457</v>
      </c>
      <c r="S88" s="554"/>
      <c r="T88" s="523"/>
      <c r="U88" s="130">
        <v>0.1</v>
      </c>
      <c r="V88" s="130"/>
      <c r="W88" s="52"/>
      <c r="X88" s="61"/>
      <c r="Z88" s="523"/>
      <c r="AA88" s="188">
        <v>0.1</v>
      </c>
      <c r="AB88" s="168"/>
      <c r="AC88" s="168"/>
      <c r="AD88" s="116"/>
      <c r="AE88" s="117"/>
      <c r="AF88" s="115"/>
      <c r="AG88" s="523"/>
      <c r="AH88" s="529"/>
      <c r="AI88" s="188">
        <v>0.1</v>
      </c>
      <c r="AJ88" s="130"/>
      <c r="AK88" s="116"/>
      <c r="AL88" s="116"/>
      <c r="AM88" s="94"/>
      <c r="AN88" s="115"/>
      <c r="AO88" s="116"/>
      <c r="AP88" s="55"/>
      <c r="AQ88" s="188">
        <v>0.1</v>
      </c>
      <c r="AR88" s="116"/>
      <c r="AS88" s="116"/>
      <c r="AT88" s="116"/>
      <c r="AU88" s="138"/>
      <c r="AV88" s="167"/>
      <c r="AW88" s="69"/>
      <c r="AX88" s="230"/>
      <c r="AY88" s="507" t="s">
        <v>374</v>
      </c>
    </row>
    <row r="89" spans="1:51" s="18" customFormat="1" ht="114" customHeight="1" x14ac:dyDescent="0.25">
      <c r="A89" s="527"/>
      <c r="B89" s="527"/>
      <c r="C89" s="527"/>
      <c r="D89" s="527"/>
      <c r="E89" s="522"/>
      <c r="F89" s="527"/>
      <c r="G89" s="527"/>
      <c r="H89" s="527"/>
      <c r="I89" s="527"/>
      <c r="J89" s="527"/>
      <c r="K89" s="527"/>
      <c r="L89" s="348" t="s">
        <v>455</v>
      </c>
      <c r="M89" s="58">
        <v>0.6</v>
      </c>
      <c r="N89" s="353">
        <v>1</v>
      </c>
      <c r="O89" s="300">
        <v>1</v>
      </c>
      <c r="P89" s="300">
        <v>1</v>
      </c>
      <c r="Q89" s="300">
        <v>1</v>
      </c>
      <c r="R89" s="365" t="s">
        <v>454</v>
      </c>
      <c r="S89" s="514"/>
      <c r="T89" s="512"/>
      <c r="U89" s="188">
        <v>0.15</v>
      </c>
      <c r="V89" s="129"/>
      <c r="W89" s="52"/>
      <c r="X89" s="61"/>
      <c r="Z89" s="515"/>
      <c r="AA89" s="188">
        <v>0.15</v>
      </c>
      <c r="AB89" s="167"/>
      <c r="AC89" s="167"/>
      <c r="AD89" s="115"/>
      <c r="AE89" s="117"/>
      <c r="AF89" s="118"/>
      <c r="AG89" s="515"/>
      <c r="AH89" s="512"/>
      <c r="AI89" s="188">
        <v>0.15</v>
      </c>
      <c r="AJ89" s="129"/>
      <c r="AK89" s="114"/>
      <c r="AL89" s="115"/>
      <c r="AM89" s="139"/>
      <c r="AN89" s="118"/>
      <c r="AO89" s="65"/>
      <c r="AP89" s="94"/>
      <c r="AQ89" s="188">
        <v>0.15</v>
      </c>
      <c r="AR89" s="115"/>
      <c r="AS89" s="114"/>
      <c r="AT89" s="155"/>
      <c r="AU89" s="138"/>
      <c r="AV89" s="167"/>
      <c r="AW89" s="69"/>
      <c r="AX89" s="230"/>
      <c r="AY89" s="509"/>
    </row>
    <row r="90" spans="1:51" s="18" customFormat="1" ht="114" customHeight="1" x14ac:dyDescent="0.25">
      <c r="A90" s="527"/>
      <c r="B90" s="527"/>
      <c r="C90" s="527"/>
      <c r="D90" s="527"/>
      <c r="E90" s="521" t="s">
        <v>574</v>
      </c>
      <c r="F90" s="503" t="s">
        <v>511</v>
      </c>
      <c r="G90" s="503" t="s">
        <v>512</v>
      </c>
      <c r="H90" s="503" t="s">
        <v>73</v>
      </c>
      <c r="I90" s="527">
        <v>20</v>
      </c>
      <c r="J90" s="527">
        <v>2016</v>
      </c>
      <c r="K90" s="526">
        <v>0.22</v>
      </c>
      <c r="L90" s="352" t="s">
        <v>458</v>
      </c>
      <c r="M90" s="327">
        <v>0.4</v>
      </c>
      <c r="N90" s="353">
        <v>1</v>
      </c>
      <c r="O90" s="330">
        <v>1</v>
      </c>
      <c r="P90" s="330">
        <v>1</v>
      </c>
      <c r="Q90" s="330">
        <v>1</v>
      </c>
      <c r="R90" s="365" t="s">
        <v>457</v>
      </c>
      <c r="S90" s="329"/>
      <c r="T90" s="323"/>
      <c r="U90" s="327"/>
      <c r="V90" s="325"/>
      <c r="W90" s="52"/>
      <c r="X90" s="328"/>
      <c r="Z90" s="324"/>
      <c r="AA90" s="327"/>
      <c r="AB90" s="325"/>
      <c r="AC90" s="325"/>
      <c r="AD90" s="325"/>
      <c r="AE90" s="117"/>
      <c r="AF90" s="328"/>
      <c r="AG90" s="324"/>
      <c r="AH90" s="323"/>
      <c r="AI90" s="327"/>
      <c r="AJ90" s="325"/>
      <c r="AK90" s="326"/>
      <c r="AL90" s="325"/>
      <c r="AM90" s="139"/>
      <c r="AN90" s="328"/>
      <c r="AO90" s="65"/>
      <c r="AP90" s="94"/>
      <c r="AQ90" s="327"/>
      <c r="AR90" s="325"/>
      <c r="AS90" s="326"/>
      <c r="AT90" s="325"/>
      <c r="AU90" s="138"/>
      <c r="AV90" s="325"/>
      <c r="AW90" s="69"/>
      <c r="AX90" s="230"/>
      <c r="AY90" s="382"/>
    </row>
    <row r="91" spans="1:51" s="18" customFormat="1" ht="114" customHeight="1" x14ac:dyDescent="0.25">
      <c r="A91" s="527"/>
      <c r="B91" s="527"/>
      <c r="C91" s="527"/>
      <c r="D91" s="527"/>
      <c r="E91" s="522"/>
      <c r="F91" s="515"/>
      <c r="G91" s="515"/>
      <c r="H91" s="515"/>
      <c r="I91" s="527"/>
      <c r="J91" s="527"/>
      <c r="K91" s="527"/>
      <c r="L91" s="348" t="s">
        <v>455</v>
      </c>
      <c r="M91" s="327">
        <v>0.6</v>
      </c>
      <c r="N91" s="353">
        <v>1</v>
      </c>
      <c r="O91" s="330">
        <v>1</v>
      </c>
      <c r="P91" s="330">
        <v>1</v>
      </c>
      <c r="Q91" s="330">
        <v>1</v>
      </c>
      <c r="R91" s="365" t="s">
        <v>454</v>
      </c>
      <c r="S91" s="329"/>
      <c r="T91" s="323"/>
      <c r="U91" s="327"/>
      <c r="V91" s="325"/>
      <c r="W91" s="52"/>
      <c r="X91" s="328"/>
      <c r="Z91" s="324"/>
      <c r="AA91" s="327"/>
      <c r="AB91" s="325"/>
      <c r="AC91" s="325"/>
      <c r="AD91" s="325"/>
      <c r="AE91" s="117"/>
      <c r="AF91" s="328"/>
      <c r="AG91" s="324"/>
      <c r="AH91" s="323"/>
      <c r="AI91" s="327"/>
      <c r="AJ91" s="325"/>
      <c r="AK91" s="326"/>
      <c r="AL91" s="325"/>
      <c r="AM91" s="139"/>
      <c r="AN91" s="328"/>
      <c r="AO91" s="65"/>
      <c r="AP91" s="94"/>
      <c r="AQ91" s="327"/>
      <c r="AR91" s="325"/>
      <c r="AS91" s="326"/>
      <c r="AT91" s="325"/>
      <c r="AU91" s="138"/>
      <c r="AV91" s="325"/>
      <c r="AW91" s="69"/>
      <c r="AX91" s="230"/>
      <c r="AY91" s="382"/>
    </row>
    <row r="92" spans="1:51" s="18" customFormat="1" ht="114" customHeight="1" x14ac:dyDescent="0.25">
      <c r="A92" s="527"/>
      <c r="B92" s="527"/>
      <c r="C92" s="527"/>
      <c r="D92" s="527"/>
      <c r="E92" s="580" t="s">
        <v>575</v>
      </c>
      <c r="F92" s="503" t="s">
        <v>456</v>
      </c>
      <c r="G92" s="503" t="s">
        <v>529</v>
      </c>
      <c r="H92" s="503" t="s">
        <v>73</v>
      </c>
      <c r="I92" s="528">
        <v>55</v>
      </c>
      <c r="J92" s="528">
        <v>2016</v>
      </c>
      <c r="K92" s="579">
        <v>0.65</v>
      </c>
      <c r="L92" s="348" t="s">
        <v>459</v>
      </c>
      <c r="M92" s="247">
        <v>0.5</v>
      </c>
      <c r="N92" s="364">
        <v>3</v>
      </c>
      <c r="O92" s="265">
        <v>3</v>
      </c>
      <c r="P92" s="265">
        <v>3</v>
      </c>
      <c r="Q92" s="265">
        <v>3</v>
      </c>
      <c r="R92" s="377" t="s">
        <v>495</v>
      </c>
      <c r="S92" s="242"/>
      <c r="T92" s="244"/>
      <c r="U92" s="247">
        <v>0.1</v>
      </c>
      <c r="V92" s="246"/>
      <c r="W92" s="52"/>
      <c r="X92" s="248"/>
      <c r="Z92" s="242"/>
      <c r="AA92" s="254">
        <v>0.1</v>
      </c>
      <c r="AB92" s="246"/>
      <c r="AC92" s="246"/>
      <c r="AD92" s="246"/>
      <c r="AE92" s="117"/>
      <c r="AF92" s="248"/>
      <c r="AG92" s="242"/>
      <c r="AH92" s="244"/>
      <c r="AI92" s="254">
        <v>0.1</v>
      </c>
      <c r="AJ92" s="246"/>
      <c r="AK92" s="245"/>
      <c r="AL92" s="246"/>
      <c r="AM92" s="139"/>
      <c r="AN92" s="248"/>
      <c r="AO92" s="65"/>
      <c r="AP92" s="94"/>
      <c r="AQ92" s="254">
        <v>0.1</v>
      </c>
      <c r="AR92" s="246"/>
      <c r="AS92" s="245"/>
      <c r="AT92" s="246"/>
      <c r="AU92" s="138"/>
      <c r="AV92" s="246"/>
      <c r="AW92" s="69"/>
      <c r="AX92" s="230"/>
      <c r="AY92" s="507" t="s">
        <v>375</v>
      </c>
    </row>
    <row r="93" spans="1:51" s="18" customFormat="1" ht="96" customHeight="1" x14ac:dyDescent="0.25">
      <c r="A93" s="527"/>
      <c r="B93" s="527"/>
      <c r="C93" s="527"/>
      <c r="D93" s="527"/>
      <c r="E93" s="522"/>
      <c r="F93" s="505"/>
      <c r="G93" s="505"/>
      <c r="H93" s="505"/>
      <c r="I93" s="505"/>
      <c r="J93" s="505"/>
      <c r="K93" s="505"/>
      <c r="L93" s="358" t="s">
        <v>460</v>
      </c>
      <c r="M93" s="58">
        <v>0.5</v>
      </c>
      <c r="N93" s="364">
        <v>3</v>
      </c>
      <c r="O93" s="265">
        <v>3</v>
      </c>
      <c r="P93" s="265">
        <v>3</v>
      </c>
      <c r="Q93" s="265">
        <v>3</v>
      </c>
      <c r="R93" s="347" t="s">
        <v>461</v>
      </c>
      <c r="S93" s="54"/>
      <c r="T93" s="54"/>
      <c r="U93" s="226">
        <v>0.15</v>
      </c>
      <c r="V93" s="129"/>
      <c r="W93" s="52"/>
      <c r="X93" s="68"/>
      <c r="Z93" s="54"/>
      <c r="AA93" s="254">
        <v>0.15</v>
      </c>
      <c r="AB93" s="167"/>
      <c r="AC93" s="167"/>
      <c r="AD93" s="54"/>
      <c r="AE93" s="117"/>
      <c r="AF93" s="68"/>
      <c r="AG93" s="115"/>
      <c r="AH93" s="115"/>
      <c r="AI93" s="254">
        <v>0.15</v>
      </c>
      <c r="AJ93" s="129"/>
      <c r="AK93" s="114"/>
      <c r="AL93" s="115"/>
      <c r="AM93" s="94"/>
      <c r="AN93" s="68"/>
      <c r="AO93" s="155"/>
      <c r="AP93" s="94"/>
      <c r="AQ93" s="254">
        <v>0.15</v>
      </c>
      <c r="AR93" s="115"/>
      <c r="AS93" s="114"/>
      <c r="AT93" s="155"/>
      <c r="AU93" s="138"/>
      <c r="AV93" s="69"/>
      <c r="AW93" s="69"/>
      <c r="AX93" s="230"/>
      <c r="AY93" s="508"/>
    </row>
    <row r="94" spans="1:51" s="18" customFormat="1" ht="83.25" customHeight="1" x14ac:dyDescent="0.25">
      <c r="A94" s="527"/>
      <c r="B94" s="527" t="e">
        <f>'[2]PLAN INDICATIVO '!B46</f>
        <v>#REF!</v>
      </c>
      <c r="C94" s="527"/>
      <c r="D94" s="527"/>
      <c r="E94" s="348" t="s">
        <v>581</v>
      </c>
      <c r="F94" s="4" t="s">
        <v>190</v>
      </c>
      <c r="G94" s="4" t="s">
        <v>191</v>
      </c>
      <c r="H94" s="54" t="str">
        <f>'[2]PLAN INDICATIVO '!O46</f>
        <v>Numero</v>
      </c>
      <c r="I94" s="54">
        <v>50</v>
      </c>
      <c r="J94" s="54">
        <v>2016</v>
      </c>
      <c r="K94" s="58">
        <v>0.7</v>
      </c>
      <c r="L94" s="348" t="s">
        <v>376</v>
      </c>
      <c r="M94" s="58">
        <v>1</v>
      </c>
      <c r="N94" s="362"/>
      <c r="O94" s="277"/>
      <c r="P94" s="277">
        <v>1</v>
      </c>
      <c r="Q94" s="277"/>
      <c r="R94" s="378" t="s">
        <v>462</v>
      </c>
      <c r="S94" s="54">
        <v>0</v>
      </c>
      <c r="T94" s="67">
        <f>S94/K94</f>
        <v>0</v>
      </c>
      <c r="U94" s="54">
        <v>0</v>
      </c>
      <c r="V94" s="129"/>
      <c r="W94" s="54"/>
      <c r="X94" s="51"/>
      <c r="Z94" s="54"/>
      <c r="AA94" s="117">
        <v>0</v>
      </c>
      <c r="AB94" s="167"/>
      <c r="AC94" s="167"/>
      <c r="AD94" s="54"/>
      <c r="AE94" s="117"/>
      <c r="AF94" s="51"/>
      <c r="AG94" s="94"/>
      <c r="AH94" s="94"/>
      <c r="AI94" s="94">
        <v>100</v>
      </c>
      <c r="AJ94" s="141"/>
      <c r="AK94" s="114"/>
      <c r="AL94" s="94"/>
      <c r="AM94" s="69"/>
      <c r="AN94" s="127"/>
      <c r="AO94" s="94"/>
      <c r="AP94" s="94"/>
      <c r="AQ94" s="94"/>
      <c r="AR94" s="94"/>
      <c r="AS94" s="114"/>
      <c r="AT94" s="94"/>
      <c r="AU94" s="94"/>
      <c r="AV94" s="172"/>
      <c r="AW94" s="69"/>
      <c r="AX94" s="230"/>
      <c r="AY94" s="346" t="s">
        <v>367</v>
      </c>
    </row>
    <row r="95" spans="1:51" s="18" customFormat="1" ht="66.75" customHeight="1" x14ac:dyDescent="0.25">
      <c r="A95" s="527"/>
      <c r="B95" s="527" t="e">
        <f>'[2]PLAN INDICATIVO '!B47</f>
        <v>#REF!</v>
      </c>
      <c r="C95" s="527"/>
      <c r="D95" s="527"/>
      <c r="E95" s="572" t="s">
        <v>582</v>
      </c>
      <c r="F95" s="527" t="str">
        <f>'[2]PLAN INDICATIVO '!M47</f>
        <v>% de cumplimiento</v>
      </c>
      <c r="G95" s="527" t="s">
        <v>576</v>
      </c>
      <c r="H95" s="527" t="str">
        <f>'[2]PLAN INDICATIVO '!O47</f>
        <v>Porcentaje</v>
      </c>
      <c r="I95" s="527">
        <v>100</v>
      </c>
      <c r="J95" s="527">
        <v>2016</v>
      </c>
      <c r="K95" s="526">
        <v>1</v>
      </c>
      <c r="L95" s="348" t="s">
        <v>297</v>
      </c>
      <c r="M95" s="228">
        <v>0.4</v>
      </c>
      <c r="N95" s="365"/>
      <c r="O95" s="5"/>
      <c r="P95" s="300">
        <v>1</v>
      </c>
      <c r="Q95" s="5"/>
      <c r="R95" s="365" t="s">
        <v>463</v>
      </c>
      <c r="S95" s="513"/>
      <c r="T95" s="536"/>
      <c r="U95" s="188">
        <v>0.1</v>
      </c>
      <c r="V95" s="129"/>
      <c r="W95" s="54"/>
      <c r="X95" s="51"/>
      <c r="Z95" s="503"/>
      <c r="AA95" s="188">
        <v>0.1</v>
      </c>
      <c r="AB95" s="167"/>
      <c r="AC95" s="167"/>
      <c r="AD95" s="54"/>
      <c r="AE95" s="117"/>
      <c r="AF95" s="51"/>
      <c r="AG95" s="510"/>
      <c r="AH95" s="510"/>
      <c r="AI95" s="188">
        <v>0.1</v>
      </c>
      <c r="AJ95" s="141"/>
      <c r="AK95" s="114"/>
      <c r="AL95" s="94"/>
      <c r="AM95" s="94"/>
      <c r="AN95" s="69"/>
      <c r="AO95" s="510"/>
      <c r="AP95" s="510"/>
      <c r="AQ95" s="188">
        <v>0.1</v>
      </c>
      <c r="AR95" s="94"/>
      <c r="AS95" s="114"/>
      <c r="AT95" s="94"/>
      <c r="AU95" s="94"/>
      <c r="AV95" s="172"/>
      <c r="AW95" s="69"/>
      <c r="AX95" s="230"/>
      <c r="AY95" s="507" t="s">
        <v>367</v>
      </c>
    </row>
    <row r="96" spans="1:51" s="18" customFormat="1" ht="58.5" customHeight="1" x14ac:dyDescent="0.25">
      <c r="A96" s="527"/>
      <c r="B96" s="527"/>
      <c r="C96" s="527"/>
      <c r="D96" s="527"/>
      <c r="E96" s="572"/>
      <c r="F96" s="527"/>
      <c r="G96" s="527"/>
      <c r="H96" s="527"/>
      <c r="I96" s="527"/>
      <c r="J96" s="527"/>
      <c r="K96" s="526"/>
      <c r="L96" s="348" t="s">
        <v>298</v>
      </c>
      <c r="M96" s="228">
        <v>0.3</v>
      </c>
      <c r="N96" s="353">
        <v>1</v>
      </c>
      <c r="O96" s="300">
        <v>1</v>
      </c>
      <c r="P96" s="300">
        <v>1</v>
      </c>
      <c r="Q96" s="300">
        <v>1</v>
      </c>
      <c r="R96" s="365" t="s">
        <v>464</v>
      </c>
      <c r="S96" s="519"/>
      <c r="T96" s="511"/>
      <c r="U96" s="184" t="s">
        <v>322</v>
      </c>
      <c r="V96" s="129"/>
      <c r="W96" s="54"/>
      <c r="X96" s="51"/>
      <c r="Z96" s="537"/>
      <c r="AA96" s="184" t="s">
        <v>322</v>
      </c>
      <c r="AB96" s="167"/>
      <c r="AC96" s="167"/>
      <c r="AD96" s="54"/>
      <c r="AE96" s="117"/>
      <c r="AF96" s="51"/>
      <c r="AG96" s="511"/>
      <c r="AH96" s="511"/>
      <c r="AI96" s="184" t="s">
        <v>322</v>
      </c>
      <c r="AJ96" s="141"/>
      <c r="AK96" s="114"/>
      <c r="AL96" s="94"/>
      <c r="AM96" s="94"/>
      <c r="AN96" s="69"/>
      <c r="AO96" s="511"/>
      <c r="AP96" s="511"/>
      <c r="AQ96" s="184" t="s">
        <v>322</v>
      </c>
      <c r="AR96" s="94"/>
      <c r="AS96" s="114"/>
      <c r="AT96" s="94"/>
      <c r="AU96" s="94"/>
      <c r="AV96" s="167"/>
      <c r="AW96" s="94"/>
      <c r="AX96" s="231"/>
      <c r="AY96" s="520"/>
    </row>
    <row r="97" spans="1:51" s="18" customFormat="1" ht="76.5" customHeight="1" x14ac:dyDescent="0.25">
      <c r="A97" s="527"/>
      <c r="B97" s="527"/>
      <c r="C97" s="527"/>
      <c r="D97" s="527"/>
      <c r="E97" s="572"/>
      <c r="F97" s="527"/>
      <c r="G97" s="527"/>
      <c r="H97" s="527"/>
      <c r="I97" s="527"/>
      <c r="J97" s="527"/>
      <c r="K97" s="527"/>
      <c r="L97" s="348" t="s">
        <v>299</v>
      </c>
      <c r="M97" s="228">
        <v>0.3</v>
      </c>
      <c r="N97" s="353"/>
      <c r="O97" s="300"/>
      <c r="P97" s="300">
        <v>1</v>
      </c>
      <c r="Q97" s="300">
        <v>1</v>
      </c>
      <c r="R97" s="365" t="s">
        <v>465</v>
      </c>
      <c r="S97" s="514"/>
      <c r="T97" s="512"/>
      <c r="U97" s="184" t="s">
        <v>322</v>
      </c>
      <c r="V97" s="129"/>
      <c r="W97" s="54"/>
      <c r="X97" s="51"/>
      <c r="Z97" s="515"/>
      <c r="AA97" s="184" t="s">
        <v>322</v>
      </c>
      <c r="AB97" s="167"/>
      <c r="AC97" s="167"/>
      <c r="AD97" s="54"/>
      <c r="AE97" s="117"/>
      <c r="AF97" s="51"/>
      <c r="AG97" s="512"/>
      <c r="AH97" s="512"/>
      <c r="AI97" s="184" t="s">
        <v>322</v>
      </c>
      <c r="AJ97" s="141"/>
      <c r="AK97" s="114"/>
      <c r="AL97" s="94"/>
      <c r="AM97" s="94"/>
      <c r="AN97" s="69"/>
      <c r="AO97" s="512"/>
      <c r="AP97" s="512"/>
      <c r="AQ97" s="184" t="s">
        <v>322</v>
      </c>
      <c r="AR97" s="94"/>
      <c r="AS97" s="114"/>
      <c r="AT97" s="94"/>
      <c r="AU97" s="94"/>
      <c r="AV97" s="167"/>
      <c r="AW97" s="69"/>
      <c r="AX97" s="230"/>
      <c r="AY97" s="509"/>
    </row>
    <row r="98" spans="1:51" s="18" customFormat="1" ht="36" customHeight="1" x14ac:dyDescent="0.25">
      <c r="A98" s="527"/>
      <c r="B98" s="527"/>
      <c r="C98" s="527"/>
      <c r="D98" s="527"/>
      <c r="E98" s="572" t="s">
        <v>583</v>
      </c>
      <c r="F98" s="527" t="s">
        <v>523</v>
      </c>
      <c r="G98" s="527" t="str">
        <f>'[2]PLAN INDICATIVO '!N48</f>
        <v># documento ajustado</v>
      </c>
      <c r="H98" s="527" t="str">
        <f>'[2]PLAN INDICATIVO '!O48</f>
        <v>Numero</v>
      </c>
      <c r="I98" s="527">
        <v>100</v>
      </c>
      <c r="J98" s="527">
        <v>2017</v>
      </c>
      <c r="K98" s="526">
        <v>0.3</v>
      </c>
      <c r="L98" s="348" t="s">
        <v>524</v>
      </c>
      <c r="M98" s="228">
        <v>0.7</v>
      </c>
      <c r="N98" s="365"/>
      <c r="O98" s="300">
        <v>1</v>
      </c>
      <c r="P98" s="5"/>
      <c r="Q98" s="5"/>
      <c r="R98" s="365" t="s">
        <v>525</v>
      </c>
      <c r="S98" s="513"/>
      <c r="T98" s="503"/>
      <c r="U98" s="226">
        <v>0</v>
      </c>
      <c r="V98" s="129"/>
      <c r="W98" s="54"/>
      <c r="X98" s="51"/>
      <c r="Z98" s="503"/>
      <c r="AA98" s="187">
        <v>0.5</v>
      </c>
      <c r="AB98" s="167"/>
      <c r="AC98" s="167"/>
      <c r="AD98" s="54"/>
      <c r="AE98" s="117"/>
      <c r="AF98" s="51"/>
      <c r="AG98" s="510"/>
      <c r="AH98" s="516"/>
      <c r="AI98" s="187">
        <v>0</v>
      </c>
      <c r="AJ98" s="141"/>
      <c r="AK98" s="114"/>
      <c r="AL98" s="94"/>
      <c r="AM98" s="190"/>
      <c r="AN98" s="94"/>
      <c r="AO98" s="518"/>
      <c r="AP98" s="553"/>
      <c r="AQ98" s="253">
        <v>0</v>
      </c>
      <c r="AR98" s="119"/>
      <c r="AS98" s="119"/>
      <c r="AT98" s="119"/>
      <c r="AU98" s="169"/>
      <c r="AV98" s="172"/>
      <c r="AW98" s="69"/>
      <c r="AX98" s="230"/>
      <c r="AY98" s="507" t="s">
        <v>377</v>
      </c>
    </row>
    <row r="99" spans="1:51" s="18" customFormat="1" ht="30" x14ac:dyDescent="0.25">
      <c r="A99" s="527"/>
      <c r="B99" s="527"/>
      <c r="C99" s="527"/>
      <c r="D99" s="527"/>
      <c r="E99" s="572"/>
      <c r="F99" s="527"/>
      <c r="G99" s="527"/>
      <c r="H99" s="527"/>
      <c r="I99" s="527"/>
      <c r="J99" s="527"/>
      <c r="K99" s="527"/>
      <c r="L99" s="348" t="s">
        <v>527</v>
      </c>
      <c r="M99" s="228">
        <v>0.3</v>
      </c>
      <c r="N99" s="353"/>
      <c r="O99" s="300"/>
      <c r="P99" s="300"/>
      <c r="Q99" s="300">
        <v>1</v>
      </c>
      <c r="R99" s="365" t="s">
        <v>526</v>
      </c>
      <c r="S99" s="514"/>
      <c r="T99" s="515"/>
      <c r="U99" s="54">
        <v>0</v>
      </c>
      <c r="V99" s="129"/>
      <c r="W99" s="54"/>
      <c r="X99" s="51"/>
      <c r="Z99" s="515"/>
      <c r="AA99" s="205">
        <v>0</v>
      </c>
      <c r="AB99" s="167"/>
      <c r="AC99" s="167"/>
      <c r="AD99" s="54"/>
      <c r="AE99" s="117"/>
      <c r="AF99" s="51"/>
      <c r="AG99" s="512"/>
      <c r="AH99" s="517"/>
      <c r="AI99" s="205">
        <v>0</v>
      </c>
      <c r="AJ99" s="131"/>
      <c r="AK99" s="119"/>
      <c r="AL99" s="119"/>
      <c r="AM99" s="139"/>
      <c r="AN99" s="94"/>
      <c r="AO99" s="515"/>
      <c r="AP99" s="515"/>
      <c r="AQ99" s="205">
        <v>0.5</v>
      </c>
      <c r="AR99" s="119"/>
      <c r="AS99" s="119"/>
      <c r="AT99" s="119"/>
      <c r="AU99" s="169"/>
      <c r="AV99" s="171"/>
      <c r="AW99" s="69"/>
      <c r="AX99" s="230"/>
      <c r="AY99" s="509"/>
    </row>
    <row r="100" spans="1:51" s="18" customFormat="1" ht="94.5" customHeight="1" x14ac:dyDescent="0.25">
      <c r="A100" s="527"/>
      <c r="B100" s="527"/>
      <c r="C100" s="527"/>
      <c r="D100" s="527"/>
      <c r="E100" s="348" t="s">
        <v>584</v>
      </c>
      <c r="F100" s="54" t="str">
        <f>'[2]PLAN INDICATIVO '!M49</f>
        <v>%  de contratos publlicados</v>
      </c>
      <c r="G100" s="54" t="str">
        <f>'[2]PLAN INDICATIVO '!N49</f>
        <v># de contratos publicados/# de contratos que debieron ser publicados *100</v>
      </c>
      <c r="H100" s="54" t="str">
        <f>'[2]PLAN INDICATIVO '!O49</f>
        <v>Porcentaje</v>
      </c>
      <c r="I100" s="54">
        <v>100</v>
      </c>
      <c r="J100" s="54">
        <v>2017</v>
      </c>
      <c r="K100" s="58">
        <f>'[2]PLAN INDICATIVO '!S48</f>
        <v>1</v>
      </c>
      <c r="L100" s="348" t="s">
        <v>300</v>
      </c>
      <c r="M100" s="58">
        <v>1</v>
      </c>
      <c r="N100" s="353">
        <v>1</v>
      </c>
      <c r="O100" s="300">
        <v>1</v>
      </c>
      <c r="P100" s="300">
        <v>1</v>
      </c>
      <c r="Q100" s="300">
        <v>1</v>
      </c>
      <c r="R100" s="379" t="s">
        <v>466</v>
      </c>
      <c r="S100" s="54"/>
      <c r="T100" s="83"/>
      <c r="U100" s="188">
        <v>0.25</v>
      </c>
      <c r="V100" s="129"/>
      <c r="W100" s="58"/>
      <c r="X100" s="61"/>
      <c r="Z100" s="54"/>
      <c r="AA100" s="188">
        <v>0.25</v>
      </c>
      <c r="AB100" s="167"/>
      <c r="AC100" s="167"/>
      <c r="AD100" s="54"/>
      <c r="AE100" s="73"/>
      <c r="AF100" s="61"/>
      <c r="AG100" s="115"/>
      <c r="AH100" s="83"/>
      <c r="AI100" s="188">
        <v>0.25</v>
      </c>
      <c r="AJ100" s="129"/>
      <c r="AK100" s="115"/>
      <c r="AL100" s="115"/>
      <c r="AM100" s="138"/>
      <c r="AN100" s="134"/>
      <c r="AO100" s="115"/>
      <c r="AP100" s="83"/>
      <c r="AQ100" s="188">
        <v>0.25</v>
      </c>
      <c r="AR100" s="115"/>
      <c r="AS100" s="115"/>
      <c r="AT100" s="115"/>
      <c r="AU100" s="73"/>
      <c r="AV100" s="167"/>
      <c r="AW100" s="94"/>
      <c r="AX100" s="231"/>
      <c r="AY100" s="346" t="s">
        <v>378</v>
      </c>
    </row>
    <row r="101" spans="1:51" s="18" customFormat="1" ht="22.5" customHeight="1" x14ac:dyDescent="0.25">
      <c r="A101" s="527"/>
      <c r="B101" s="527"/>
      <c r="C101" s="527"/>
      <c r="D101" s="527"/>
      <c r="E101" s="572" t="s">
        <v>585</v>
      </c>
      <c r="F101" s="527" t="str">
        <f>'[2]PLAN INDICATIVO '!M50</f>
        <v>Procesos reclamados</v>
      </c>
      <c r="G101" s="527" t="str">
        <f>'[2]PLAN INDICATIVO '!N50</f>
        <v xml:space="preserve"># procesos reclamados </v>
      </c>
      <c r="H101" s="527" t="str">
        <f>'[2]PLAN INDICATIVO '!O50</f>
        <v>Numero</v>
      </c>
      <c r="I101" s="527">
        <v>100</v>
      </c>
      <c r="J101" s="527">
        <v>2017</v>
      </c>
      <c r="K101" s="526">
        <f>'[2]PLAN INDICATIVO '!S49</f>
        <v>1</v>
      </c>
      <c r="L101" s="521" t="s">
        <v>301</v>
      </c>
      <c r="M101" s="523">
        <v>1</v>
      </c>
      <c r="N101" s="353">
        <v>1</v>
      </c>
      <c r="O101" s="300">
        <v>1</v>
      </c>
      <c r="P101" s="300">
        <v>1</v>
      </c>
      <c r="Q101" s="300">
        <v>1</v>
      </c>
      <c r="R101" s="524" t="s">
        <v>467</v>
      </c>
      <c r="S101" s="513"/>
      <c r="T101" s="503"/>
      <c r="U101" s="184" t="s">
        <v>323</v>
      </c>
      <c r="V101" s="129"/>
      <c r="W101" s="58"/>
      <c r="X101" s="51"/>
      <c r="Z101" s="503"/>
      <c r="AA101" s="184" t="s">
        <v>323</v>
      </c>
      <c r="AB101" s="167"/>
      <c r="AC101" s="167"/>
      <c r="AD101" s="54"/>
      <c r="AE101" s="117"/>
      <c r="AF101" s="61"/>
      <c r="AG101" s="503"/>
      <c r="AH101" s="503"/>
      <c r="AI101" s="184" t="s">
        <v>323</v>
      </c>
      <c r="AJ101" s="129"/>
      <c r="AK101" s="115"/>
      <c r="AL101" s="115"/>
      <c r="AM101" s="138"/>
      <c r="AN101" s="69"/>
      <c r="AO101" s="503"/>
      <c r="AP101" s="503"/>
      <c r="AQ101" s="184" t="s">
        <v>323</v>
      </c>
      <c r="AR101" s="115"/>
      <c r="AS101" s="115"/>
      <c r="AT101" s="115"/>
      <c r="AU101" s="73"/>
      <c r="AV101" s="172"/>
      <c r="AW101" s="69"/>
      <c r="AX101" s="230"/>
      <c r="AY101" s="507" t="s">
        <v>377</v>
      </c>
    </row>
    <row r="102" spans="1:51" s="18" customFormat="1" ht="54" customHeight="1" x14ac:dyDescent="0.25">
      <c r="A102" s="527"/>
      <c r="B102" s="527"/>
      <c r="C102" s="527"/>
      <c r="D102" s="527"/>
      <c r="E102" s="572"/>
      <c r="F102" s="527"/>
      <c r="G102" s="527"/>
      <c r="H102" s="527"/>
      <c r="I102" s="527"/>
      <c r="J102" s="527"/>
      <c r="K102" s="527"/>
      <c r="L102" s="522"/>
      <c r="M102" s="515"/>
      <c r="N102" s="353">
        <v>1</v>
      </c>
      <c r="O102" s="300">
        <v>1</v>
      </c>
      <c r="P102" s="300">
        <v>1</v>
      </c>
      <c r="Q102" s="300">
        <v>1</v>
      </c>
      <c r="R102" s="525"/>
      <c r="S102" s="514"/>
      <c r="T102" s="515"/>
      <c r="U102" s="184" t="s">
        <v>323</v>
      </c>
      <c r="V102" s="129"/>
      <c r="W102" s="58"/>
      <c r="X102" s="51"/>
      <c r="Z102" s="515"/>
      <c r="AA102" s="184" t="s">
        <v>323</v>
      </c>
      <c r="AB102" s="167"/>
      <c r="AC102" s="167"/>
      <c r="AD102" s="54"/>
      <c r="AE102" s="117"/>
      <c r="AF102" s="51"/>
      <c r="AG102" s="515"/>
      <c r="AH102" s="515"/>
      <c r="AI102" s="184" t="s">
        <v>323</v>
      </c>
      <c r="AJ102" s="129"/>
      <c r="AK102" s="115"/>
      <c r="AL102" s="115"/>
      <c r="AM102" s="94"/>
      <c r="AN102" s="134"/>
      <c r="AO102" s="515"/>
      <c r="AP102" s="515"/>
      <c r="AQ102" s="184" t="s">
        <v>323</v>
      </c>
      <c r="AR102" s="115"/>
      <c r="AS102" s="115"/>
      <c r="AT102" s="115"/>
      <c r="AU102" s="139"/>
      <c r="AV102" s="167"/>
      <c r="AW102" s="94"/>
      <c r="AX102" s="231"/>
      <c r="AY102" s="509"/>
    </row>
    <row r="103" spans="1:51" s="18" customFormat="1" ht="45" x14ac:dyDescent="0.25">
      <c r="A103" s="527"/>
      <c r="B103" s="527"/>
      <c r="C103" s="527"/>
      <c r="D103" s="527"/>
      <c r="E103" s="348" t="s">
        <v>586</v>
      </c>
      <c r="F103" s="84" t="s">
        <v>302</v>
      </c>
      <c r="G103" s="84" t="s">
        <v>633</v>
      </c>
      <c r="H103" s="84" t="s">
        <v>66</v>
      </c>
      <c r="I103" s="84">
        <v>75</v>
      </c>
      <c r="J103" s="84">
        <v>2016</v>
      </c>
      <c r="K103" s="85">
        <v>1</v>
      </c>
      <c r="L103" s="359" t="s">
        <v>303</v>
      </c>
      <c r="M103" s="85">
        <v>1</v>
      </c>
      <c r="N103" s="353">
        <v>1</v>
      </c>
      <c r="O103" s="300">
        <v>1</v>
      </c>
      <c r="P103" s="300">
        <v>1</v>
      </c>
      <c r="Q103" s="300">
        <v>1</v>
      </c>
      <c r="R103" s="380" t="s">
        <v>468</v>
      </c>
      <c r="S103" s="54"/>
      <c r="T103" s="54"/>
      <c r="U103" s="188">
        <v>0.25</v>
      </c>
      <c r="V103" s="129"/>
      <c r="W103" s="58"/>
      <c r="X103" s="86"/>
      <c r="Z103" s="54"/>
      <c r="AA103" s="188">
        <v>0.25</v>
      </c>
      <c r="AB103" s="167"/>
      <c r="AC103" s="167"/>
      <c r="AD103" s="155"/>
      <c r="AE103" s="117"/>
      <c r="AF103" s="86"/>
      <c r="AG103" s="69"/>
      <c r="AH103" s="69"/>
      <c r="AI103" s="188">
        <v>0.25</v>
      </c>
      <c r="AJ103" s="150"/>
      <c r="AK103" s="69"/>
      <c r="AL103" s="69"/>
      <c r="AN103" s="86"/>
      <c r="AO103" s="94"/>
      <c r="AP103" s="94"/>
      <c r="AQ103" s="188">
        <v>0.25</v>
      </c>
      <c r="AR103" s="94"/>
      <c r="AS103" s="94"/>
      <c r="AT103" s="94"/>
      <c r="AU103" s="94"/>
      <c r="AV103" s="86"/>
      <c r="AW103" s="94"/>
      <c r="AX103" s="231"/>
      <c r="AY103" s="346" t="s">
        <v>367</v>
      </c>
    </row>
    <row r="104" spans="1:51" s="18" customFormat="1" x14ac:dyDescent="0.25">
      <c r="M104" s="49"/>
      <c r="N104" s="49"/>
      <c r="O104" s="49"/>
      <c r="P104" s="49"/>
      <c r="Q104" s="49"/>
      <c r="R104" s="49"/>
      <c r="V104" s="146"/>
      <c r="AC104" s="146"/>
      <c r="AE104" s="122"/>
      <c r="AJ104" s="146"/>
    </row>
    <row r="105" spans="1:51" s="18" customFormat="1" x14ac:dyDescent="0.25">
      <c r="M105" s="49"/>
      <c r="N105" s="49"/>
      <c r="O105" s="49"/>
      <c r="P105" s="49"/>
      <c r="Q105" s="49"/>
      <c r="R105" s="49"/>
      <c r="V105" s="146"/>
      <c r="AC105" s="146"/>
      <c r="AJ105" s="146"/>
    </row>
    <row r="106" spans="1:51" x14ac:dyDescent="0.25">
      <c r="AE106" s="128"/>
      <c r="AU106" s="18"/>
      <c r="AV106" s="18"/>
    </row>
  </sheetData>
  <mergeCells count="560">
    <mergeCell ref="E12:E13"/>
    <mergeCell ref="O7:O9"/>
    <mergeCell ref="P7:P9"/>
    <mergeCell ref="Q7:Q9"/>
    <mergeCell ref="A6:Q6"/>
    <mergeCell ref="B7:B9"/>
    <mergeCell ref="C7:D9"/>
    <mergeCell ref="E7:E9"/>
    <mergeCell ref="F7:J7"/>
    <mergeCell ref="A10:A13"/>
    <mergeCell ref="B10:B13"/>
    <mergeCell ref="C10:D13"/>
    <mergeCell ref="F10:F11"/>
    <mergeCell ref="J10:J11"/>
    <mergeCell ref="J12:J13"/>
    <mergeCell ref="K10:K11"/>
    <mergeCell ref="K12:K13"/>
    <mergeCell ref="F12:F13"/>
    <mergeCell ref="G10:G11"/>
    <mergeCell ref="G12:G13"/>
    <mergeCell ref="H10:H11"/>
    <mergeCell ref="H12:H13"/>
    <mergeCell ref="I10:I11"/>
    <mergeCell ref="A7:A9"/>
    <mergeCell ref="K57:K58"/>
    <mergeCell ref="E17:E18"/>
    <mergeCell ref="F17:F18"/>
    <mergeCell ref="G17:G18"/>
    <mergeCell ref="AY19:AY22"/>
    <mergeCell ref="AY55:AY56"/>
    <mergeCell ref="T36:T37"/>
    <mergeCell ref="AG27:AG30"/>
    <mergeCell ref="P47:P48"/>
    <mergeCell ref="Q47:Q48"/>
    <mergeCell ref="R47:R48"/>
    <mergeCell ref="E47:E48"/>
    <mergeCell ref="O47:O48"/>
    <mergeCell ref="N47:N48"/>
    <mergeCell ref="M47:M48"/>
    <mergeCell ref="L47:L48"/>
    <mergeCell ref="G47:G48"/>
    <mergeCell ref="F47:F48"/>
    <mergeCell ref="K47:K48"/>
    <mergeCell ref="E19:E22"/>
    <mergeCell ref="F19:F22"/>
    <mergeCell ref="G19:G22"/>
    <mergeCell ref="H38:H39"/>
    <mergeCell ref="S40:S42"/>
    <mergeCell ref="T40:T42"/>
    <mergeCell ref="AH40:AH42"/>
    <mergeCell ref="Z38:Z39"/>
    <mergeCell ref="S36:S37"/>
    <mergeCell ref="AH38:AH39"/>
    <mergeCell ref="AG36:AG37"/>
    <mergeCell ref="AH36:AH37"/>
    <mergeCell ref="AY59:AY61"/>
    <mergeCell ref="AO49:AO51"/>
    <mergeCell ref="AP49:AP51"/>
    <mergeCell ref="AP52:AP54"/>
    <mergeCell ref="AP43:AP44"/>
    <mergeCell ref="AP47:AP48"/>
    <mergeCell ref="AP45:AP46"/>
    <mergeCell ref="AO47:AO48"/>
    <mergeCell ref="A57:A58"/>
    <mergeCell ref="B57:B58"/>
    <mergeCell ref="C57:D58"/>
    <mergeCell ref="E57:E58"/>
    <mergeCell ref="F57:F58"/>
    <mergeCell ref="G57:G58"/>
    <mergeCell ref="H57:H58"/>
    <mergeCell ref="I57:I58"/>
    <mergeCell ref="J57:J58"/>
    <mergeCell ref="AH43:AH44"/>
    <mergeCell ref="Z43:Z44"/>
    <mergeCell ref="T43:T44"/>
    <mergeCell ref="AG43:AG44"/>
    <mergeCell ref="K45:K46"/>
    <mergeCell ref="K49:K51"/>
    <mergeCell ref="H45:H46"/>
    <mergeCell ref="I45:I46"/>
    <mergeCell ref="T31:T35"/>
    <mergeCell ref="AY45:AY46"/>
    <mergeCell ref="AO38:AO39"/>
    <mergeCell ref="AO40:AO42"/>
    <mergeCell ref="AY43:AY44"/>
    <mergeCell ref="AY38:AY39"/>
    <mergeCell ref="AP14:AP16"/>
    <mergeCell ref="AP23:AP26"/>
    <mergeCell ref="AP36:AP37"/>
    <mergeCell ref="AO36:AO37"/>
    <mergeCell ref="AY14:AY16"/>
    <mergeCell ref="AP40:AP42"/>
    <mergeCell ref="AP38:AP39"/>
    <mergeCell ref="AP31:AP35"/>
    <mergeCell ref="Z40:Z42"/>
    <mergeCell ref="AG38:AG39"/>
    <mergeCell ref="E10:E11"/>
    <mergeCell ref="AM17:AM19"/>
    <mergeCell ref="AO14:AO16"/>
    <mergeCell ref="X23:X26"/>
    <mergeCell ref="S23:S26"/>
    <mergeCell ref="AY7:AY9"/>
    <mergeCell ref="AY10:AY13"/>
    <mergeCell ref="AY27:AY30"/>
    <mergeCell ref="AY36:AY37"/>
    <mergeCell ref="AO23:AO26"/>
    <mergeCell ref="AY17:AY18"/>
    <mergeCell ref="AV7:AV9"/>
    <mergeCell ref="Z36:Z37"/>
    <mergeCell ref="AO31:AO35"/>
    <mergeCell ref="S27:S30"/>
    <mergeCell ref="Z27:Z30"/>
    <mergeCell ref="S31:S35"/>
    <mergeCell ref="Z23:Z26"/>
    <mergeCell ref="AG23:AG26"/>
    <mergeCell ref="T27:T30"/>
    <mergeCell ref="AH27:AH30"/>
    <mergeCell ref="Z31:Z35"/>
    <mergeCell ref="AG31:AG35"/>
    <mergeCell ref="AH31:AH35"/>
    <mergeCell ref="AS7:AS9"/>
    <mergeCell ref="A14:A16"/>
    <mergeCell ref="B14:B16"/>
    <mergeCell ref="C14:D16"/>
    <mergeCell ref="E14:E16"/>
    <mergeCell ref="F14:F16"/>
    <mergeCell ref="H14:H16"/>
    <mergeCell ref="I14:I16"/>
    <mergeCell ref="AQ7:AQ9"/>
    <mergeCell ref="AR7:AR9"/>
    <mergeCell ref="AP10:AP13"/>
    <mergeCell ref="AO7:AO9"/>
    <mergeCell ref="AP7:AP9"/>
    <mergeCell ref="Y10:Y13"/>
    <mergeCell ref="Z10:Z13"/>
    <mergeCell ref="AG10:AG13"/>
    <mergeCell ref="AL7:AL9"/>
    <mergeCell ref="AH10:AH13"/>
    <mergeCell ref="AO10:AO13"/>
    <mergeCell ref="S14:S16"/>
    <mergeCell ref="T14:T16"/>
    <mergeCell ref="Z14:Z16"/>
    <mergeCell ref="AG14:AG16"/>
    <mergeCell ref="AH14:AH16"/>
    <mergeCell ref="C1:AR1"/>
    <mergeCell ref="AV1:CE1"/>
    <mergeCell ref="C2:D2"/>
    <mergeCell ref="E2:AR2"/>
    <mergeCell ref="AV2:CE2"/>
    <mergeCell ref="C3:D3"/>
    <mergeCell ref="E3:AR3"/>
    <mergeCell ref="AV3:CE3"/>
    <mergeCell ref="C4:D4"/>
    <mergeCell ref="E4:AR4"/>
    <mergeCell ref="AV4:CE4"/>
    <mergeCell ref="BN7:BN9"/>
    <mergeCell ref="F8:F9"/>
    <mergeCell ref="G8:G9"/>
    <mergeCell ref="H8:H9"/>
    <mergeCell ref="I8:J8"/>
    <mergeCell ref="T7:T9"/>
    <mergeCell ref="L7:L9"/>
    <mergeCell ref="AB7:AB9"/>
    <mergeCell ref="BM7:BM9"/>
    <mergeCell ref="K7:K9"/>
    <mergeCell ref="V7:V9"/>
    <mergeCell ref="M7:M9"/>
    <mergeCell ref="U7:U9"/>
    <mergeCell ref="S7:S9"/>
    <mergeCell ref="N7:N9"/>
    <mergeCell ref="R7:R9"/>
    <mergeCell ref="AW6:AW9"/>
    <mergeCell ref="AX6:AX9"/>
    <mergeCell ref="AN7:AN9"/>
    <mergeCell ref="AO6:AV6"/>
    <mergeCell ref="AG6:AN6"/>
    <mergeCell ref="AG7:AG9"/>
    <mergeCell ref="AU7:AU9"/>
    <mergeCell ref="AT7:AT9"/>
    <mergeCell ref="J23:J26"/>
    <mergeCell ref="G36:G37"/>
    <mergeCell ref="K19:K22"/>
    <mergeCell ref="C5:D5"/>
    <mergeCell ref="E5:K5"/>
    <mergeCell ref="Z5:AD5"/>
    <mergeCell ref="AE5:AM5"/>
    <mergeCell ref="AV5:CE5"/>
    <mergeCell ref="S6:X6"/>
    <mergeCell ref="AM7:AM9"/>
    <mergeCell ref="Y6:AF6"/>
    <mergeCell ref="AA7:AA9"/>
    <mergeCell ref="Z7:Z9"/>
    <mergeCell ref="AC7:AC9"/>
    <mergeCell ref="AD7:AD9"/>
    <mergeCell ref="AE7:AE9"/>
    <mergeCell ref="AF7:AF9"/>
    <mergeCell ref="Y7:Y9"/>
    <mergeCell ref="W7:W9"/>
    <mergeCell ref="AJ7:AJ9"/>
    <mergeCell ref="AK7:AK9"/>
    <mergeCell ref="AI7:AI9"/>
    <mergeCell ref="X7:X9"/>
    <mergeCell ref="AH7:AH9"/>
    <mergeCell ref="H36:H37"/>
    <mergeCell ref="I38:I39"/>
    <mergeCell ref="J38:J39"/>
    <mergeCell ref="J27:J30"/>
    <mergeCell ref="H27:H30"/>
    <mergeCell ref="K27:K30"/>
    <mergeCell ref="G27:G30"/>
    <mergeCell ref="G14:G16"/>
    <mergeCell ref="I36:I37"/>
    <mergeCell ref="H17:H18"/>
    <mergeCell ref="H23:H24"/>
    <mergeCell ref="G31:G35"/>
    <mergeCell ref="H31:H35"/>
    <mergeCell ref="I31:I35"/>
    <mergeCell ref="H25:H26"/>
    <mergeCell ref="I23:I24"/>
    <mergeCell ref="I27:I30"/>
    <mergeCell ref="J14:J16"/>
    <mergeCell ref="K14:K16"/>
    <mergeCell ref="J31:J35"/>
    <mergeCell ref="K31:K35"/>
    <mergeCell ref="J36:J37"/>
    <mergeCell ref="K36:K37"/>
    <mergeCell ref="K23:K26"/>
    <mergeCell ref="K38:K39"/>
    <mergeCell ref="A40:A42"/>
    <mergeCell ref="B40:B42"/>
    <mergeCell ref="C40:D42"/>
    <mergeCell ref="E40:E42"/>
    <mergeCell ref="F40:F42"/>
    <mergeCell ref="G40:G42"/>
    <mergeCell ref="H40:H42"/>
    <mergeCell ref="I40:I42"/>
    <mergeCell ref="J40:J42"/>
    <mergeCell ref="K40:K42"/>
    <mergeCell ref="G38:G39"/>
    <mergeCell ref="B23:B26"/>
    <mergeCell ref="C23:D26"/>
    <mergeCell ref="A23:A26"/>
    <mergeCell ref="B36:B39"/>
    <mergeCell ref="C36:D39"/>
    <mergeCell ref="E36:E37"/>
    <mergeCell ref="F36:F37"/>
    <mergeCell ref="E38:E39"/>
    <mergeCell ref="F38:F39"/>
    <mergeCell ref="A31:A35"/>
    <mergeCell ref="B31:B35"/>
    <mergeCell ref="C31:D35"/>
    <mergeCell ref="E31:E35"/>
    <mergeCell ref="F31:F35"/>
    <mergeCell ref="A27:A30"/>
    <mergeCell ref="B27:B30"/>
    <mergeCell ref="C27:D30"/>
    <mergeCell ref="E27:E30"/>
    <mergeCell ref="F27:F30"/>
    <mergeCell ref="E23:E26"/>
    <mergeCell ref="F23:F26"/>
    <mergeCell ref="A36:A39"/>
    <mergeCell ref="J45:J46"/>
    <mergeCell ref="A43:A46"/>
    <mergeCell ref="B43:B46"/>
    <mergeCell ref="C43:D46"/>
    <mergeCell ref="E43:E44"/>
    <mergeCell ref="F43:F44"/>
    <mergeCell ref="G43:G44"/>
    <mergeCell ref="A55:A56"/>
    <mergeCell ref="B55:B56"/>
    <mergeCell ref="C55:D56"/>
    <mergeCell ref="E55:E56"/>
    <mergeCell ref="F55:F56"/>
    <mergeCell ref="G55:G56"/>
    <mergeCell ref="H55:H56"/>
    <mergeCell ref="I55:I56"/>
    <mergeCell ref="I49:I51"/>
    <mergeCell ref="A52:A54"/>
    <mergeCell ref="B52:B54"/>
    <mergeCell ref="C52:D54"/>
    <mergeCell ref="E52:E54"/>
    <mergeCell ref="F52:F54"/>
    <mergeCell ref="G52:G54"/>
    <mergeCell ref="H52:H54"/>
    <mergeCell ref="I52:I54"/>
    <mergeCell ref="A47:A51"/>
    <mergeCell ref="B47:B51"/>
    <mergeCell ref="C47:D51"/>
    <mergeCell ref="H47:H48"/>
    <mergeCell ref="I47:I48"/>
    <mergeCell ref="E49:E51"/>
    <mergeCell ref="F49:F51"/>
    <mergeCell ref="A65:A73"/>
    <mergeCell ref="B65:B73"/>
    <mergeCell ref="C65:D73"/>
    <mergeCell ref="E65:E67"/>
    <mergeCell ref="F65:F67"/>
    <mergeCell ref="G65:G67"/>
    <mergeCell ref="A59:A64"/>
    <mergeCell ref="B59:B64"/>
    <mergeCell ref="C59:D64"/>
    <mergeCell ref="K59:K61"/>
    <mergeCell ref="E62:E64"/>
    <mergeCell ref="F62:F64"/>
    <mergeCell ref="G62:G64"/>
    <mergeCell ref="H62:H64"/>
    <mergeCell ref="I62:I64"/>
    <mergeCell ref="J62:J64"/>
    <mergeCell ref="K62:K64"/>
    <mergeCell ref="E59:E61"/>
    <mergeCell ref="F59:F61"/>
    <mergeCell ref="G59:G61"/>
    <mergeCell ref="H59:H61"/>
    <mergeCell ref="I59:I61"/>
    <mergeCell ref="A74:A79"/>
    <mergeCell ref="B74:B79"/>
    <mergeCell ref="C74:D79"/>
    <mergeCell ref="E74:E79"/>
    <mergeCell ref="F74:F79"/>
    <mergeCell ref="G74:G79"/>
    <mergeCell ref="H74:H79"/>
    <mergeCell ref="I74:I79"/>
    <mergeCell ref="J74:J79"/>
    <mergeCell ref="A80:A85"/>
    <mergeCell ref="B80:B85"/>
    <mergeCell ref="C80:D85"/>
    <mergeCell ref="E84:E85"/>
    <mergeCell ref="F84:F85"/>
    <mergeCell ref="G84:G85"/>
    <mergeCell ref="H84:H85"/>
    <mergeCell ref="I84:I85"/>
    <mergeCell ref="J84:J85"/>
    <mergeCell ref="A86:A87"/>
    <mergeCell ref="B86:B87"/>
    <mergeCell ref="C86:D87"/>
    <mergeCell ref="E86:E87"/>
    <mergeCell ref="F86:F87"/>
    <mergeCell ref="G86:G87"/>
    <mergeCell ref="H86:H87"/>
    <mergeCell ref="I86:I87"/>
    <mergeCell ref="J86:J87"/>
    <mergeCell ref="A88:A103"/>
    <mergeCell ref="B88:B103"/>
    <mergeCell ref="C88:D103"/>
    <mergeCell ref="E88:E89"/>
    <mergeCell ref="F88:F89"/>
    <mergeCell ref="G88:G89"/>
    <mergeCell ref="E92:E93"/>
    <mergeCell ref="F92:F93"/>
    <mergeCell ref="E101:E102"/>
    <mergeCell ref="F101:F102"/>
    <mergeCell ref="E90:E91"/>
    <mergeCell ref="F90:F91"/>
    <mergeCell ref="G90:G91"/>
    <mergeCell ref="G101:G102"/>
    <mergeCell ref="H101:H102"/>
    <mergeCell ref="I101:I102"/>
    <mergeCell ref="J101:J102"/>
    <mergeCell ref="G92:G93"/>
    <mergeCell ref="H92:H93"/>
    <mergeCell ref="K86:K87"/>
    <mergeCell ref="E95:E97"/>
    <mergeCell ref="F95:F97"/>
    <mergeCell ref="G95:G97"/>
    <mergeCell ref="H95:H97"/>
    <mergeCell ref="I95:I97"/>
    <mergeCell ref="J95:J97"/>
    <mergeCell ref="K92:K93"/>
    <mergeCell ref="H88:H89"/>
    <mergeCell ref="I88:I89"/>
    <mergeCell ref="H90:H91"/>
    <mergeCell ref="I90:I91"/>
    <mergeCell ref="J90:J91"/>
    <mergeCell ref="K90:K91"/>
    <mergeCell ref="H98:H99"/>
    <mergeCell ref="I98:I99"/>
    <mergeCell ref="S45:S46"/>
    <mergeCell ref="T45:T46"/>
    <mergeCell ref="S52:S54"/>
    <mergeCell ref="S49:S51"/>
    <mergeCell ref="T47:T48"/>
    <mergeCell ref="S47:S48"/>
    <mergeCell ref="J88:J89"/>
    <mergeCell ref="I92:I93"/>
    <mergeCell ref="K84:K85"/>
    <mergeCell ref="K74:K79"/>
    <mergeCell ref="K68:K70"/>
    <mergeCell ref="I65:I67"/>
    <mergeCell ref="J65:J67"/>
    <mergeCell ref="K65:K67"/>
    <mergeCell ref="I68:I70"/>
    <mergeCell ref="J68:J70"/>
    <mergeCell ref="J55:J56"/>
    <mergeCell ref="K55:K56"/>
    <mergeCell ref="J52:J54"/>
    <mergeCell ref="K52:K54"/>
    <mergeCell ref="J49:J51"/>
    <mergeCell ref="J47:J48"/>
    <mergeCell ref="T52:T54"/>
    <mergeCell ref="J59:J61"/>
    <mergeCell ref="I43:I44"/>
    <mergeCell ref="AH52:AH54"/>
    <mergeCell ref="AO52:AO54"/>
    <mergeCell ref="AH55:AH56"/>
    <mergeCell ref="AO55:AO56"/>
    <mergeCell ref="Z52:Z54"/>
    <mergeCell ref="S43:S44"/>
    <mergeCell ref="AO43:AO44"/>
    <mergeCell ref="E98:E99"/>
    <mergeCell ref="F98:F99"/>
    <mergeCell ref="G98:G99"/>
    <mergeCell ref="K95:K97"/>
    <mergeCell ref="H65:H67"/>
    <mergeCell ref="E68:E70"/>
    <mergeCell ref="F68:F70"/>
    <mergeCell ref="G68:G70"/>
    <mergeCell ref="H68:H70"/>
    <mergeCell ref="G49:G51"/>
    <mergeCell ref="H49:H51"/>
    <mergeCell ref="H43:H44"/>
    <mergeCell ref="J43:J44"/>
    <mergeCell ref="K43:K44"/>
    <mergeCell ref="E45:E46"/>
    <mergeCell ref="F45:F46"/>
    <mergeCell ref="G45:G46"/>
    <mergeCell ref="AP59:AP61"/>
    <mergeCell ref="S62:S64"/>
    <mergeCell ref="T62:T64"/>
    <mergeCell ref="Z62:Z64"/>
    <mergeCell ref="AG62:AG64"/>
    <mergeCell ref="AH62:AH64"/>
    <mergeCell ref="Z45:Z46"/>
    <mergeCell ref="AP62:AP64"/>
    <mergeCell ref="AP55:AP56"/>
    <mergeCell ref="S59:S61"/>
    <mergeCell ref="T59:T61"/>
    <mergeCell ref="Z59:Z61"/>
    <mergeCell ref="AG59:AG61"/>
    <mergeCell ref="AH59:AH61"/>
    <mergeCell ref="S55:S56"/>
    <mergeCell ref="T55:T56"/>
    <mergeCell ref="T49:T51"/>
    <mergeCell ref="Z49:Z51"/>
    <mergeCell ref="AG49:AG51"/>
    <mergeCell ref="AH49:AH51"/>
    <mergeCell ref="Z47:Z48"/>
    <mergeCell ref="AG47:AG48"/>
    <mergeCell ref="AH47:AH48"/>
    <mergeCell ref="AH74:AH79"/>
    <mergeCell ref="S86:S87"/>
    <mergeCell ref="T86:T87"/>
    <mergeCell ref="AP65:AP67"/>
    <mergeCell ref="S68:S70"/>
    <mergeCell ref="T68:T70"/>
    <mergeCell ref="Z68:Z70"/>
    <mergeCell ref="AG68:AG70"/>
    <mergeCell ref="AH68:AH70"/>
    <mergeCell ref="AO68:AO70"/>
    <mergeCell ref="AP68:AP70"/>
    <mergeCell ref="T65:T67"/>
    <mergeCell ref="AO65:AO67"/>
    <mergeCell ref="S65:S67"/>
    <mergeCell ref="Z65:Z67"/>
    <mergeCell ref="AH65:AH67"/>
    <mergeCell ref="BB75:BB80"/>
    <mergeCell ref="AY74:AY79"/>
    <mergeCell ref="AP98:AP99"/>
    <mergeCell ref="AO101:AO102"/>
    <mergeCell ref="AP101:AP102"/>
    <mergeCell ref="S101:S102"/>
    <mergeCell ref="T101:T102"/>
    <mergeCell ref="Z101:Z102"/>
    <mergeCell ref="AG101:AG102"/>
    <mergeCell ref="AH101:AH102"/>
    <mergeCell ref="T95:T97"/>
    <mergeCell ref="Z95:Z97"/>
    <mergeCell ref="S88:S89"/>
    <mergeCell ref="T88:T89"/>
    <mergeCell ref="Z88:Z89"/>
    <mergeCell ref="Z86:Z87"/>
    <mergeCell ref="AG86:AG87"/>
    <mergeCell ref="AH86:AH87"/>
    <mergeCell ref="S84:S85"/>
    <mergeCell ref="AO74:AO79"/>
    <mergeCell ref="AP74:AP79"/>
    <mergeCell ref="AO84:AO85"/>
    <mergeCell ref="AP84:AP85"/>
    <mergeCell ref="AO86:AO87"/>
    <mergeCell ref="AG95:AG97"/>
    <mergeCell ref="AH95:AH97"/>
    <mergeCell ref="AO95:AO97"/>
    <mergeCell ref="A17:A22"/>
    <mergeCell ref="B17:B22"/>
    <mergeCell ref="C17:D22"/>
    <mergeCell ref="H19:H22"/>
    <mergeCell ref="I19:I22"/>
    <mergeCell ref="J19:J22"/>
    <mergeCell ref="I17:I18"/>
    <mergeCell ref="AH23:AH26"/>
    <mergeCell ref="AG65:AG67"/>
    <mergeCell ref="AO59:AO61"/>
    <mergeCell ref="AG55:AG56"/>
    <mergeCell ref="AG40:AG42"/>
    <mergeCell ref="AG52:AG54"/>
    <mergeCell ref="AO62:AO64"/>
    <mergeCell ref="AG45:AG46"/>
    <mergeCell ref="AH45:AH46"/>
    <mergeCell ref="AO45:AO46"/>
    <mergeCell ref="Z55:Z56"/>
    <mergeCell ref="S38:S39"/>
    <mergeCell ref="T38:T39"/>
    <mergeCell ref="G23:G24"/>
    <mergeCell ref="G25:G26"/>
    <mergeCell ref="I25:I26"/>
    <mergeCell ref="K88:K89"/>
    <mergeCell ref="AY62:AY64"/>
    <mergeCell ref="AY57:AY58"/>
    <mergeCell ref="AY31:AY35"/>
    <mergeCell ref="AY23:AY26"/>
    <mergeCell ref="AY68:AY70"/>
    <mergeCell ref="AY84:AY85"/>
    <mergeCell ref="AY49:AY51"/>
    <mergeCell ref="AY40:AY42"/>
    <mergeCell ref="AY47:AY48"/>
    <mergeCell ref="AY52:AY54"/>
    <mergeCell ref="AY65:AY67"/>
    <mergeCell ref="AY86:AY87"/>
    <mergeCell ref="AY88:AY89"/>
    <mergeCell ref="AP86:AP87"/>
    <mergeCell ref="Z84:Z85"/>
    <mergeCell ref="AG84:AG85"/>
    <mergeCell ref="AH84:AH85"/>
    <mergeCell ref="S74:S79"/>
    <mergeCell ref="T74:T79"/>
    <mergeCell ref="Z74:Z79"/>
    <mergeCell ref="AG74:AG79"/>
    <mergeCell ref="I12:I13"/>
    <mergeCell ref="J17:J18"/>
    <mergeCell ref="K17:K18"/>
    <mergeCell ref="AY92:AY93"/>
    <mergeCell ref="AY101:AY102"/>
    <mergeCell ref="AP95:AP97"/>
    <mergeCell ref="S98:S99"/>
    <mergeCell ref="T98:T99"/>
    <mergeCell ref="Z98:Z99"/>
    <mergeCell ref="AG98:AG99"/>
    <mergeCell ref="AH98:AH99"/>
    <mergeCell ref="AO98:AO99"/>
    <mergeCell ref="S95:S97"/>
    <mergeCell ref="AY95:AY97"/>
    <mergeCell ref="AY98:AY99"/>
    <mergeCell ref="L101:L102"/>
    <mergeCell ref="M101:M102"/>
    <mergeCell ref="R101:R102"/>
    <mergeCell ref="K101:K102"/>
    <mergeCell ref="J98:J99"/>
    <mergeCell ref="K98:K99"/>
    <mergeCell ref="J92:J93"/>
    <mergeCell ref="AG88:AG89"/>
    <mergeCell ref="AH88:AH89"/>
  </mergeCells>
  <dataValidations count="2">
    <dataValidation type="list" allowBlank="1" showInputMessage="1" showErrorMessage="1" sqref="C17:C18">
      <formula1>#REF!</formula1>
    </dataValidation>
    <dataValidation type="list" allowBlank="1" showInputMessage="1" showErrorMessage="1" sqref="C10 C14:C15">
      <formula1>#REF!</formula1>
    </dataValidation>
  </dataValidations>
  <pageMargins left="0.70866141732283472" right="0.70866141732283472" top="0.74803149606299213" bottom="0.74803149606299213" header="0.31496062992125984" footer="0.31496062992125984"/>
  <pageSetup scale="50" orientation="landscape"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E141"/>
  <sheetViews>
    <sheetView topLeftCell="A3" zoomScale="60" zoomScaleNormal="60" workbookViewId="0">
      <pane xSplit="13" ySplit="10" topLeftCell="N20" activePane="bottomRight" state="frozen"/>
      <selection activeCell="A3" sqref="A3"/>
      <selection pane="topRight" activeCell="N3" sqref="N3"/>
      <selection pane="bottomLeft" activeCell="A13" sqref="A13"/>
      <selection pane="bottomRight" activeCell="N21" sqref="N21"/>
    </sheetView>
  </sheetViews>
  <sheetFormatPr baseColWidth="10" defaultRowHeight="15" x14ac:dyDescent="0.25"/>
  <cols>
    <col min="1" max="1" width="14" customWidth="1"/>
    <col min="2" max="2" width="24.5703125" customWidth="1"/>
    <col min="3" max="3" width="10.85546875" customWidth="1"/>
    <col min="4" max="4" width="12.42578125" customWidth="1"/>
    <col min="5" max="5" width="24" customWidth="1"/>
    <col min="6" max="6" width="12.85546875" customWidth="1"/>
    <col min="7" max="7" width="15.42578125" customWidth="1"/>
    <col min="12" max="12" width="11.42578125" style="18"/>
    <col min="13" max="13" width="12.85546875" style="18" customWidth="1"/>
    <col min="14" max="14" width="25.140625" customWidth="1"/>
    <col min="15" max="15" width="16.7109375" customWidth="1"/>
    <col min="16" max="16" width="24.5703125" customWidth="1"/>
    <col min="18" max="18" width="10.28515625" customWidth="1"/>
    <col min="19" max="20" width="9.28515625" customWidth="1"/>
    <col min="21" max="21" width="10" customWidth="1"/>
    <col min="22" max="22" width="12.140625" customWidth="1"/>
    <col min="23" max="23" width="0.28515625" customWidth="1"/>
    <col min="24" max="24" width="0.5703125" hidden="1" customWidth="1"/>
    <col min="25" max="25" width="18.7109375" customWidth="1"/>
    <col min="26" max="26" width="26.5703125" customWidth="1"/>
  </cols>
  <sheetData>
    <row r="2" spans="1:83" x14ac:dyDescent="0.25">
      <c r="A2" s="28"/>
      <c r="B2" s="29"/>
      <c r="C2" s="30"/>
      <c r="D2" s="30"/>
      <c r="E2" s="786" t="s">
        <v>267</v>
      </c>
      <c r="F2" s="787"/>
      <c r="G2" s="787"/>
      <c r="H2" s="787"/>
      <c r="I2" s="787"/>
      <c r="J2" s="787"/>
      <c r="K2" s="787"/>
      <c r="L2" s="787"/>
      <c r="M2" s="787"/>
      <c r="N2" s="787"/>
      <c r="O2" s="787"/>
      <c r="P2" s="31"/>
      <c r="Q2" s="31"/>
      <c r="R2" s="31"/>
      <c r="S2" s="31"/>
      <c r="T2" s="31"/>
      <c r="U2" s="31"/>
      <c r="V2" s="31"/>
      <c r="W2" s="31"/>
      <c r="X2" s="32"/>
      <c r="Y2" s="32"/>
      <c r="Z2" s="31"/>
      <c r="AA2" s="31"/>
      <c r="AB2" s="31"/>
      <c r="AC2" s="31"/>
      <c r="AD2" s="31"/>
      <c r="AE2" s="31"/>
      <c r="AF2" s="31"/>
      <c r="AG2" s="33"/>
      <c r="AH2" s="34"/>
      <c r="AI2" s="34"/>
    </row>
    <row r="3" spans="1:83" ht="15" customHeight="1" x14ac:dyDescent="0.25">
      <c r="A3" s="788" t="s">
        <v>268</v>
      </c>
      <c r="B3" s="788"/>
      <c r="C3" s="789"/>
      <c r="D3" s="35"/>
      <c r="E3" s="790" t="s">
        <v>269</v>
      </c>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91"/>
      <c r="AH3" s="34"/>
      <c r="AI3" s="34"/>
    </row>
    <row r="4" spans="1:83" ht="15.75" customHeight="1" x14ac:dyDescent="0.25">
      <c r="A4" s="788" t="s">
        <v>270</v>
      </c>
      <c r="B4" s="788"/>
      <c r="C4" s="788"/>
      <c r="D4" s="789"/>
      <c r="E4" s="792" t="s">
        <v>271</v>
      </c>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4"/>
      <c r="AH4" s="34"/>
      <c r="AI4" s="34"/>
    </row>
    <row r="5" spans="1:83" ht="15" customHeight="1" x14ac:dyDescent="0.25">
      <c r="M5" s="158"/>
      <c r="N5" s="3"/>
      <c r="O5" s="3"/>
      <c r="P5" s="3"/>
      <c r="Q5" s="3"/>
      <c r="R5" s="3"/>
      <c r="S5" s="3"/>
      <c r="T5" s="3"/>
      <c r="U5" s="1"/>
    </row>
    <row r="6" spans="1:83" s="338" customFormat="1" ht="15" customHeight="1" x14ac:dyDescent="0.25">
      <c r="C6" s="338" t="s">
        <v>579</v>
      </c>
      <c r="L6" s="339"/>
      <c r="M6" s="158"/>
      <c r="N6" s="340"/>
      <c r="O6" s="340"/>
      <c r="P6" s="340"/>
      <c r="Q6" s="340"/>
      <c r="R6" s="340"/>
      <c r="S6" s="340"/>
      <c r="T6" s="340"/>
      <c r="U6" s="341"/>
    </row>
    <row r="7" spans="1:83" s="18" customFormat="1" x14ac:dyDescent="0.25">
      <c r="A7" s="36"/>
      <c r="B7" s="36"/>
      <c r="C7" s="590" t="s">
        <v>274</v>
      </c>
      <c r="D7" s="590"/>
      <c r="E7" s="590" t="s">
        <v>580</v>
      </c>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37"/>
      <c r="AT7" s="37"/>
      <c r="AV7" s="598"/>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600"/>
    </row>
    <row r="8" spans="1:83" s="18" customFormat="1" ht="15.75" thickBot="1" x14ac:dyDescent="0.3">
      <c r="A8" s="36"/>
      <c r="B8" s="36"/>
      <c r="C8" s="590" t="s">
        <v>268</v>
      </c>
      <c r="D8" s="590"/>
      <c r="E8" s="633" t="s">
        <v>578</v>
      </c>
      <c r="F8" s="634"/>
      <c r="G8" s="634"/>
      <c r="H8" s="634"/>
      <c r="I8" s="634"/>
      <c r="J8" s="634"/>
      <c r="K8" s="634"/>
      <c r="L8" s="634"/>
      <c r="M8" s="634"/>
      <c r="N8" s="634"/>
      <c r="O8" s="634"/>
      <c r="P8" s="634"/>
      <c r="Q8" s="634"/>
      <c r="R8" s="634"/>
      <c r="S8" s="634"/>
      <c r="T8" s="634"/>
      <c r="U8" s="634"/>
      <c r="V8" s="634"/>
      <c r="W8" s="634"/>
      <c r="X8" s="634"/>
      <c r="Y8" s="634"/>
      <c r="Z8" s="634"/>
      <c r="AA8" s="634"/>
      <c r="AB8" s="634"/>
      <c r="AC8" s="634"/>
      <c r="AD8" s="634"/>
      <c r="AE8" s="634"/>
      <c r="AF8" s="634"/>
      <c r="AG8" s="634"/>
      <c r="AH8" s="634"/>
      <c r="AI8" s="634"/>
      <c r="AJ8" s="634"/>
      <c r="AK8" s="634"/>
      <c r="AL8" s="634"/>
      <c r="AM8" s="634"/>
      <c r="AN8" s="634"/>
      <c r="AO8" s="634"/>
      <c r="AP8" s="634"/>
      <c r="AQ8" s="634"/>
      <c r="AR8" s="635"/>
      <c r="AS8" s="37"/>
      <c r="AT8" s="37"/>
      <c r="AV8" s="598"/>
      <c r="AW8" s="599"/>
      <c r="AX8" s="599"/>
      <c r="AY8" s="599"/>
      <c r="AZ8" s="599"/>
      <c r="BA8" s="599"/>
      <c r="BB8" s="599"/>
      <c r="BC8" s="599"/>
      <c r="BD8" s="599"/>
      <c r="BE8" s="599"/>
      <c r="BF8" s="599"/>
      <c r="BG8" s="599"/>
      <c r="BH8" s="599"/>
      <c r="BI8" s="599"/>
      <c r="BJ8" s="599"/>
      <c r="BK8" s="599"/>
      <c r="BL8" s="599"/>
      <c r="BM8" s="599"/>
      <c r="BN8" s="599"/>
      <c r="BO8" s="599"/>
      <c r="BP8" s="599"/>
      <c r="BQ8" s="599"/>
      <c r="BR8" s="599"/>
      <c r="BS8" s="599"/>
      <c r="BT8" s="599"/>
      <c r="BU8" s="599"/>
      <c r="BV8" s="599"/>
      <c r="BW8" s="599"/>
      <c r="BX8" s="599"/>
      <c r="BY8" s="599"/>
      <c r="BZ8" s="599"/>
      <c r="CA8" s="599"/>
      <c r="CB8" s="599"/>
      <c r="CC8" s="599"/>
      <c r="CD8" s="599"/>
      <c r="CE8" s="600"/>
    </row>
    <row r="9" spans="1:83" ht="48.75" customHeight="1" thickBot="1" x14ac:dyDescent="0.3">
      <c r="L9" s="751" t="s">
        <v>57</v>
      </c>
      <c r="M9" s="752"/>
      <c r="N9" s="3"/>
      <c r="O9" s="3"/>
      <c r="P9" s="3"/>
      <c r="Q9" s="3"/>
      <c r="R9" s="3"/>
      <c r="S9" s="3"/>
      <c r="T9" s="3"/>
      <c r="U9" s="748" t="s">
        <v>58</v>
      </c>
      <c r="V9" s="749"/>
      <c r="W9" s="749"/>
      <c r="X9" s="750"/>
    </row>
    <row r="10" spans="1:83" s="8" customFormat="1" ht="15" customHeight="1" x14ac:dyDescent="0.25">
      <c r="A10" s="796" t="s">
        <v>0</v>
      </c>
      <c r="B10" s="797" t="s">
        <v>1</v>
      </c>
      <c r="C10" s="762" t="s">
        <v>2</v>
      </c>
      <c r="D10" s="763"/>
      <c r="E10" s="755" t="s">
        <v>23</v>
      </c>
      <c r="F10" s="759" t="s">
        <v>24</v>
      </c>
      <c r="G10" s="760"/>
      <c r="H10" s="760"/>
      <c r="I10" s="760"/>
      <c r="J10" s="761"/>
      <c r="K10" s="731" t="s">
        <v>25</v>
      </c>
      <c r="L10" s="728" t="s">
        <v>34</v>
      </c>
      <c r="M10" s="730" t="s">
        <v>26</v>
      </c>
      <c r="N10" s="725" t="s">
        <v>3</v>
      </c>
      <c r="O10" s="725" t="s">
        <v>4</v>
      </c>
      <c r="P10" s="725"/>
      <c r="Q10" s="725"/>
      <c r="R10" s="725"/>
      <c r="S10" s="725"/>
      <c r="T10" s="725" t="s">
        <v>27</v>
      </c>
      <c r="U10" s="727" t="s">
        <v>28</v>
      </c>
      <c r="V10" s="727" t="s">
        <v>29</v>
      </c>
      <c r="W10" s="727" t="s">
        <v>30</v>
      </c>
      <c r="X10" s="747" t="s">
        <v>31</v>
      </c>
      <c r="Y10" s="821" t="s">
        <v>11</v>
      </c>
      <c r="Z10" s="725" t="s">
        <v>12</v>
      </c>
    </row>
    <row r="11" spans="1:83" s="8" customFormat="1" ht="15" customHeight="1" x14ac:dyDescent="0.25">
      <c r="A11" s="796"/>
      <c r="B11" s="798"/>
      <c r="C11" s="764"/>
      <c r="D11" s="765"/>
      <c r="E11" s="815"/>
      <c r="F11" s="755" t="s">
        <v>13</v>
      </c>
      <c r="G11" s="755" t="s">
        <v>14</v>
      </c>
      <c r="H11" s="755" t="s">
        <v>15</v>
      </c>
      <c r="I11" s="757" t="s">
        <v>32</v>
      </c>
      <c r="J11" s="758"/>
      <c r="K11" s="732"/>
      <c r="L11" s="729"/>
      <c r="M11" s="730"/>
      <c r="N11" s="725"/>
      <c r="O11" s="725" t="s">
        <v>13</v>
      </c>
      <c r="P11" s="725" t="s">
        <v>14</v>
      </c>
      <c r="Q11" s="725" t="s">
        <v>15</v>
      </c>
      <c r="R11" s="726" t="s">
        <v>16</v>
      </c>
      <c r="S11" s="726"/>
      <c r="T11" s="725"/>
      <c r="U11" s="727"/>
      <c r="V11" s="727"/>
      <c r="W11" s="727"/>
      <c r="X11" s="747"/>
      <c r="Y11" s="821"/>
      <c r="Z11" s="725"/>
    </row>
    <row r="12" spans="1:83" s="8" customFormat="1" ht="71.25" customHeight="1" x14ac:dyDescent="0.25">
      <c r="A12" s="796"/>
      <c r="B12" s="799"/>
      <c r="C12" s="766"/>
      <c r="D12" s="767"/>
      <c r="E12" s="756"/>
      <c r="F12" s="756"/>
      <c r="G12" s="756"/>
      <c r="H12" s="756"/>
      <c r="I12" s="41" t="s">
        <v>33</v>
      </c>
      <c r="J12" s="42" t="s">
        <v>18</v>
      </c>
      <c r="K12" s="733"/>
      <c r="L12" s="729"/>
      <c r="M12" s="730"/>
      <c r="N12" s="725"/>
      <c r="O12" s="725"/>
      <c r="P12" s="725"/>
      <c r="Q12" s="725"/>
      <c r="R12" s="43" t="s">
        <v>17</v>
      </c>
      <c r="S12" s="43" t="s">
        <v>18</v>
      </c>
      <c r="T12" s="725"/>
      <c r="U12" s="727"/>
      <c r="V12" s="727"/>
      <c r="W12" s="727"/>
      <c r="X12" s="747"/>
      <c r="Y12" s="821"/>
      <c r="Z12" s="725"/>
    </row>
    <row r="13" spans="1:83" s="18" customFormat="1" ht="153" customHeight="1" x14ac:dyDescent="0.25">
      <c r="A13" s="734" t="s">
        <v>61</v>
      </c>
      <c r="B13" s="734" t="s">
        <v>63</v>
      </c>
      <c r="C13" s="735" t="s">
        <v>19</v>
      </c>
      <c r="D13" s="819"/>
      <c r="E13" s="734" t="s">
        <v>64</v>
      </c>
      <c r="F13" s="734" t="s">
        <v>65</v>
      </c>
      <c r="G13" s="734" t="s">
        <v>309</v>
      </c>
      <c r="H13" s="734" t="s">
        <v>66</v>
      </c>
      <c r="I13" s="734">
        <v>0</v>
      </c>
      <c r="J13" s="734">
        <v>2016</v>
      </c>
      <c r="K13" s="753">
        <v>0.1</v>
      </c>
      <c r="L13" s="803">
        <v>1</v>
      </c>
      <c r="M13" s="820">
        <v>0.1</v>
      </c>
      <c r="N13" s="4" t="s">
        <v>310</v>
      </c>
      <c r="O13" s="15" t="s">
        <v>311</v>
      </c>
      <c r="P13" s="15" t="s">
        <v>312</v>
      </c>
      <c r="Q13" s="15" t="s">
        <v>73</v>
      </c>
      <c r="R13" s="15">
        <v>0</v>
      </c>
      <c r="S13" s="15">
        <v>2016</v>
      </c>
      <c r="T13" s="45">
        <v>0.1</v>
      </c>
      <c r="U13" s="16">
        <v>1</v>
      </c>
      <c r="V13" s="47">
        <v>1</v>
      </c>
      <c r="W13" s="46" t="s">
        <v>67</v>
      </c>
      <c r="X13" s="10" t="s">
        <v>68</v>
      </c>
      <c r="Y13" s="344" t="s">
        <v>587</v>
      </c>
      <c r="Z13" s="343" t="s">
        <v>632</v>
      </c>
    </row>
    <row r="14" spans="1:83" s="18" customFormat="1" ht="153" customHeight="1" x14ac:dyDescent="0.25">
      <c r="A14" s="705"/>
      <c r="B14" s="705"/>
      <c r="C14" s="816"/>
      <c r="D14" s="817"/>
      <c r="E14" s="705"/>
      <c r="F14" s="705"/>
      <c r="G14" s="705"/>
      <c r="H14" s="705"/>
      <c r="I14" s="705"/>
      <c r="J14" s="705"/>
      <c r="K14" s="705"/>
      <c r="L14" s="705"/>
      <c r="M14" s="705"/>
      <c r="N14" s="4" t="s">
        <v>530</v>
      </c>
      <c r="O14" s="15" t="s">
        <v>532</v>
      </c>
      <c r="P14" s="15" t="s">
        <v>533</v>
      </c>
      <c r="Q14" s="15" t="s">
        <v>73</v>
      </c>
      <c r="R14" s="15">
        <v>0</v>
      </c>
      <c r="S14" s="15">
        <v>2017</v>
      </c>
      <c r="T14" s="45">
        <v>0.1</v>
      </c>
      <c r="U14" s="16">
        <v>1</v>
      </c>
      <c r="V14" s="16">
        <v>1</v>
      </c>
      <c r="W14" s="46"/>
      <c r="X14" s="10"/>
      <c r="Y14" s="344" t="s">
        <v>587</v>
      </c>
      <c r="Z14" s="342" t="s">
        <v>588</v>
      </c>
    </row>
    <row r="15" spans="1:83" s="18" customFormat="1" ht="140.25" customHeight="1" x14ac:dyDescent="0.25">
      <c r="A15" s="4" t="s">
        <v>62</v>
      </c>
      <c r="B15" s="4" t="s">
        <v>69</v>
      </c>
      <c r="C15" s="771" t="s">
        <v>70</v>
      </c>
      <c r="D15" s="772"/>
      <c r="E15" s="4" t="s">
        <v>469</v>
      </c>
      <c r="F15" s="4" t="s">
        <v>71</v>
      </c>
      <c r="G15" s="4" t="s">
        <v>72</v>
      </c>
      <c r="H15" s="4" t="s">
        <v>73</v>
      </c>
      <c r="I15" s="19">
        <f>120/459*100</f>
        <v>26.143790849673206</v>
      </c>
      <c r="J15" s="4">
        <v>2016</v>
      </c>
      <c r="K15" s="5">
        <v>0.21</v>
      </c>
      <c r="L15" s="175">
        <v>0.8</v>
      </c>
      <c r="M15" s="176">
        <v>1</v>
      </c>
      <c r="N15" s="4" t="s">
        <v>514</v>
      </c>
      <c r="O15" s="4" t="s">
        <v>74</v>
      </c>
      <c r="P15" s="4" t="s">
        <v>75</v>
      </c>
      <c r="Q15" s="4" t="s">
        <v>76</v>
      </c>
      <c r="R15" s="4" t="s">
        <v>77</v>
      </c>
      <c r="S15" s="4">
        <v>2016</v>
      </c>
      <c r="T15" s="4">
        <v>0.5</v>
      </c>
      <c r="U15" s="5">
        <v>0.21</v>
      </c>
      <c r="V15" s="177">
        <v>0.21</v>
      </c>
      <c r="W15" s="9" t="s">
        <v>78</v>
      </c>
      <c r="X15" s="10" t="s">
        <v>313</v>
      </c>
      <c r="Y15" s="344" t="s">
        <v>81</v>
      </c>
      <c r="Z15" s="17" t="s">
        <v>82</v>
      </c>
    </row>
    <row r="16" spans="1:83" s="18" customFormat="1" ht="200.25" customHeight="1" x14ac:dyDescent="0.25">
      <c r="A16" s="734" t="s">
        <v>62</v>
      </c>
      <c r="B16" s="734" t="s">
        <v>79</v>
      </c>
      <c r="C16" s="735" t="s">
        <v>70</v>
      </c>
      <c r="D16" s="736"/>
      <c r="E16" s="734" t="s">
        <v>80</v>
      </c>
      <c r="F16" s="734" t="s">
        <v>83</v>
      </c>
      <c r="G16" s="734" t="s">
        <v>84</v>
      </c>
      <c r="H16" s="734" t="s">
        <v>73</v>
      </c>
      <c r="I16" s="768">
        <f>1331*100/8023</f>
        <v>16.58980431260127</v>
      </c>
      <c r="J16" s="734">
        <v>2016</v>
      </c>
      <c r="K16" s="753">
        <v>0.27</v>
      </c>
      <c r="L16" s="808" t="s">
        <v>395</v>
      </c>
      <c r="M16" s="803" t="s">
        <v>314</v>
      </c>
      <c r="N16" s="5" t="s">
        <v>590</v>
      </c>
      <c r="O16" s="4" t="s">
        <v>85</v>
      </c>
      <c r="P16" s="4" t="s">
        <v>86</v>
      </c>
      <c r="Q16" s="4" t="s">
        <v>73</v>
      </c>
      <c r="R16" s="5">
        <v>0.17</v>
      </c>
      <c r="S16" s="4">
        <v>2016</v>
      </c>
      <c r="T16" s="5">
        <v>0.27</v>
      </c>
      <c r="U16" s="194">
        <v>0.22</v>
      </c>
      <c r="V16" s="47">
        <v>0.22</v>
      </c>
      <c r="W16" s="9" t="s">
        <v>200</v>
      </c>
      <c r="X16" s="9" t="s">
        <v>201</v>
      </c>
      <c r="Y16" s="344" t="s">
        <v>210</v>
      </c>
      <c r="Z16" s="13" t="s">
        <v>211</v>
      </c>
    </row>
    <row r="17" spans="1:26" s="18" customFormat="1" ht="147" customHeight="1" x14ac:dyDescent="0.25">
      <c r="A17" s="770"/>
      <c r="B17" s="770"/>
      <c r="C17" s="739"/>
      <c r="D17" s="740"/>
      <c r="E17" s="770"/>
      <c r="F17" s="770"/>
      <c r="G17" s="770"/>
      <c r="H17" s="770"/>
      <c r="I17" s="769"/>
      <c r="J17" s="770"/>
      <c r="K17" s="754"/>
      <c r="L17" s="705"/>
      <c r="M17" s="742"/>
      <c r="N17" s="5" t="s">
        <v>591</v>
      </c>
      <c r="O17" s="4" t="s">
        <v>87</v>
      </c>
      <c r="P17" s="4" t="s">
        <v>88</v>
      </c>
      <c r="Q17" s="4" t="s">
        <v>73</v>
      </c>
      <c r="R17" s="5">
        <v>0.49</v>
      </c>
      <c r="S17" s="4">
        <v>2016</v>
      </c>
      <c r="T17" s="5">
        <v>0.59</v>
      </c>
      <c r="U17" s="108">
        <v>0.59</v>
      </c>
      <c r="V17" s="108">
        <v>0.60399999999999998</v>
      </c>
      <c r="W17" s="9" t="s">
        <v>207</v>
      </c>
      <c r="X17" s="9" t="s">
        <v>202</v>
      </c>
      <c r="Y17" s="344" t="s">
        <v>210</v>
      </c>
      <c r="Z17" s="13" t="s">
        <v>593</v>
      </c>
    </row>
    <row r="18" spans="1:26" s="18" customFormat="1" ht="150" customHeight="1" x14ac:dyDescent="0.25">
      <c r="A18" s="734" t="s">
        <v>62</v>
      </c>
      <c r="B18" s="734" t="s">
        <v>69</v>
      </c>
      <c r="C18" s="735" t="s">
        <v>70</v>
      </c>
      <c r="D18" s="736"/>
      <c r="E18" s="818" t="s">
        <v>89</v>
      </c>
      <c r="F18" s="818" t="s">
        <v>589</v>
      </c>
      <c r="G18" s="4" t="s">
        <v>90</v>
      </c>
      <c r="H18" s="21" t="s">
        <v>76</v>
      </c>
      <c r="I18" s="5">
        <v>0</v>
      </c>
      <c r="J18" s="4">
        <v>2016</v>
      </c>
      <c r="K18" s="5">
        <v>0.5</v>
      </c>
      <c r="L18" s="178">
        <f>2/2</f>
        <v>1</v>
      </c>
      <c r="M18" s="176">
        <v>1</v>
      </c>
      <c r="N18" s="741" t="s">
        <v>592</v>
      </c>
      <c r="O18" s="741" t="s">
        <v>91</v>
      </c>
      <c r="P18" s="193" t="s">
        <v>507</v>
      </c>
      <c r="Q18" s="193" t="s">
        <v>73</v>
      </c>
      <c r="R18" s="5">
        <v>0.18</v>
      </c>
      <c r="S18" s="193">
        <v>2016</v>
      </c>
      <c r="T18" s="194">
        <v>0.28000000000000003</v>
      </c>
      <c r="U18" s="194">
        <v>0.2</v>
      </c>
      <c r="V18" s="47">
        <v>0.26</v>
      </c>
      <c r="W18" s="9" t="s">
        <v>203</v>
      </c>
      <c r="X18" s="9" t="s">
        <v>204</v>
      </c>
      <c r="Y18" s="344" t="s">
        <v>210</v>
      </c>
      <c r="Z18" s="13" t="s">
        <v>593</v>
      </c>
    </row>
    <row r="19" spans="1:26" s="18" customFormat="1" ht="167.25" customHeight="1" x14ac:dyDescent="0.25">
      <c r="A19" s="705"/>
      <c r="B19" s="705"/>
      <c r="C19" s="816"/>
      <c r="D19" s="817"/>
      <c r="E19" s="705"/>
      <c r="F19" s="705"/>
      <c r="G19" s="4" t="s">
        <v>90</v>
      </c>
      <c r="H19" s="21" t="s">
        <v>76</v>
      </c>
      <c r="I19" s="5">
        <v>0</v>
      </c>
      <c r="J19" s="4">
        <v>2016</v>
      </c>
      <c r="K19" s="5">
        <v>0.5</v>
      </c>
      <c r="L19" s="178">
        <f>2/2</f>
        <v>1</v>
      </c>
      <c r="M19" s="176">
        <v>1</v>
      </c>
      <c r="N19" s="705"/>
      <c r="O19" s="705"/>
      <c r="P19" s="336" t="s">
        <v>506</v>
      </c>
      <c r="Q19" s="336" t="s">
        <v>73</v>
      </c>
      <c r="R19" s="5">
        <v>0.18</v>
      </c>
      <c r="S19" s="336">
        <v>2016</v>
      </c>
      <c r="T19" s="337">
        <v>0.28000000000000003</v>
      </c>
      <c r="U19" s="337">
        <v>0.2</v>
      </c>
      <c r="V19" s="47">
        <v>0.26</v>
      </c>
      <c r="W19" s="9"/>
      <c r="X19" s="9"/>
      <c r="Y19" s="344" t="s">
        <v>210</v>
      </c>
      <c r="Z19" s="13" t="s">
        <v>593</v>
      </c>
    </row>
    <row r="20" spans="1:26" s="18" customFormat="1" ht="105" customHeight="1" x14ac:dyDescent="0.25">
      <c r="A20" s="4" t="s">
        <v>62</v>
      </c>
      <c r="B20" s="4" t="s">
        <v>69</v>
      </c>
      <c r="C20" s="771" t="s">
        <v>70</v>
      </c>
      <c r="D20" s="775"/>
      <c r="E20" s="14" t="s">
        <v>307</v>
      </c>
      <c r="F20" s="14" t="s">
        <v>102</v>
      </c>
      <c r="G20" s="14" t="s">
        <v>103</v>
      </c>
      <c r="H20" s="14" t="s">
        <v>104</v>
      </c>
      <c r="I20" s="14">
        <v>0</v>
      </c>
      <c r="J20" s="14">
        <v>2016</v>
      </c>
      <c r="K20" s="14">
        <v>0</v>
      </c>
      <c r="L20" s="44">
        <v>0</v>
      </c>
      <c r="M20" s="176">
        <v>1</v>
      </c>
      <c r="N20" s="4" t="s">
        <v>595</v>
      </c>
      <c r="O20" s="4" t="s">
        <v>594</v>
      </c>
      <c r="P20" s="4" t="s">
        <v>150</v>
      </c>
      <c r="Q20" s="4" t="s">
        <v>73</v>
      </c>
      <c r="R20" s="5">
        <v>0.4</v>
      </c>
      <c r="S20" s="4">
        <v>2016</v>
      </c>
      <c r="T20" s="5">
        <v>1</v>
      </c>
      <c r="U20" s="5">
        <v>0.6</v>
      </c>
      <c r="V20" s="47">
        <v>0.82499999999999996</v>
      </c>
      <c r="W20" s="9" t="s">
        <v>205</v>
      </c>
      <c r="X20" s="9" t="s">
        <v>206</v>
      </c>
      <c r="Y20" s="344" t="s">
        <v>208</v>
      </c>
      <c r="Z20" s="13" t="s">
        <v>209</v>
      </c>
    </row>
    <row r="21" spans="1:26" s="18" customFormat="1" ht="149.25" customHeight="1" x14ac:dyDescent="0.25">
      <c r="A21" s="14" t="s">
        <v>92</v>
      </c>
      <c r="B21" s="4" t="s">
        <v>69</v>
      </c>
      <c r="C21" s="735" t="s">
        <v>96</v>
      </c>
      <c r="D21" s="736"/>
      <c r="E21" s="22" t="s">
        <v>308</v>
      </c>
      <c r="F21" s="193" t="s">
        <v>105</v>
      </c>
      <c r="G21" s="193" t="s">
        <v>106</v>
      </c>
      <c r="H21" s="191" t="s">
        <v>104</v>
      </c>
      <c r="I21" s="14">
        <v>0</v>
      </c>
      <c r="J21" s="14">
        <v>2016</v>
      </c>
      <c r="K21" s="14">
        <v>0</v>
      </c>
      <c r="L21" s="179">
        <v>0</v>
      </c>
      <c r="M21" s="176">
        <v>1</v>
      </c>
      <c r="N21" s="4" t="s">
        <v>548</v>
      </c>
      <c r="O21" s="193" t="s">
        <v>474</v>
      </c>
      <c r="P21" s="4" t="s">
        <v>475</v>
      </c>
      <c r="Q21" s="193" t="s">
        <v>73</v>
      </c>
      <c r="R21" s="4">
        <v>60</v>
      </c>
      <c r="S21" s="193">
        <v>2016</v>
      </c>
      <c r="T21" s="194">
        <v>0.9</v>
      </c>
      <c r="U21" s="5">
        <v>0.65</v>
      </c>
      <c r="V21" s="47">
        <v>0.85</v>
      </c>
      <c r="W21" s="9" t="s">
        <v>212</v>
      </c>
      <c r="X21" s="9" t="s">
        <v>213</v>
      </c>
      <c r="Y21" s="344" t="s">
        <v>628</v>
      </c>
      <c r="Z21" s="12"/>
    </row>
    <row r="22" spans="1:26" s="18" customFormat="1" ht="146.25" customHeight="1" x14ac:dyDescent="0.25">
      <c r="A22" s="741" t="s">
        <v>62</v>
      </c>
      <c r="B22" s="734" t="s">
        <v>79</v>
      </c>
      <c r="C22" s="744" t="s">
        <v>97</v>
      </c>
      <c r="D22" s="745"/>
      <c r="E22" s="734" t="s">
        <v>306</v>
      </c>
      <c r="F22" s="734" t="s">
        <v>107</v>
      </c>
      <c r="G22" s="734" t="s">
        <v>108</v>
      </c>
      <c r="H22" s="734" t="s">
        <v>73</v>
      </c>
      <c r="I22" s="734">
        <f>32*72/100</f>
        <v>23.04</v>
      </c>
      <c r="J22" s="734">
        <v>2016</v>
      </c>
      <c r="K22" s="734">
        <v>20</v>
      </c>
      <c r="L22" s="809" t="s">
        <v>395</v>
      </c>
      <c r="M22" s="803">
        <v>1</v>
      </c>
      <c r="N22" s="4" t="s">
        <v>596</v>
      </c>
      <c r="O22" s="4" t="s">
        <v>151</v>
      </c>
      <c r="P22" s="4" t="s">
        <v>152</v>
      </c>
      <c r="Q22" s="4" t="s">
        <v>73</v>
      </c>
      <c r="R22" s="4">
        <v>80</v>
      </c>
      <c r="S22" s="4">
        <v>2016</v>
      </c>
      <c r="T22" s="4">
        <v>100</v>
      </c>
      <c r="U22" s="194">
        <v>1</v>
      </c>
      <c r="V22" s="47">
        <v>1</v>
      </c>
      <c r="W22" s="9" t="s">
        <v>214</v>
      </c>
      <c r="X22" s="9" t="s">
        <v>215</v>
      </c>
      <c r="Y22" s="344" t="s">
        <v>631</v>
      </c>
      <c r="Z22" s="12"/>
    </row>
    <row r="23" spans="1:26" s="18" customFormat="1" ht="182.25" customHeight="1" x14ac:dyDescent="0.25">
      <c r="A23" s="742"/>
      <c r="B23" s="742"/>
      <c r="C23" s="773"/>
      <c r="D23" s="774"/>
      <c r="E23" s="795"/>
      <c r="F23" s="742"/>
      <c r="G23" s="742"/>
      <c r="H23" s="742"/>
      <c r="I23" s="742"/>
      <c r="J23" s="742"/>
      <c r="K23" s="742"/>
      <c r="L23" s="810"/>
      <c r="M23" s="811"/>
      <c r="N23" s="4" t="s">
        <v>550</v>
      </c>
      <c r="O23" s="4" t="s">
        <v>497</v>
      </c>
      <c r="P23" s="4" t="s">
        <v>597</v>
      </c>
      <c r="Q23" s="4" t="s">
        <v>73</v>
      </c>
      <c r="R23" s="19">
        <f>8*100/18</f>
        <v>44.444444444444443</v>
      </c>
      <c r="S23" s="4">
        <v>2016</v>
      </c>
      <c r="T23" s="4">
        <v>60</v>
      </c>
      <c r="U23" s="194">
        <v>0.6</v>
      </c>
      <c r="V23" s="47">
        <v>1</v>
      </c>
      <c r="W23" s="9" t="s">
        <v>216</v>
      </c>
      <c r="X23" s="9" t="s">
        <v>217</v>
      </c>
      <c r="Y23" s="344" t="s">
        <v>210</v>
      </c>
      <c r="Z23" s="12"/>
    </row>
    <row r="24" spans="1:26" s="18" customFormat="1" ht="146.25" customHeight="1" x14ac:dyDescent="0.25">
      <c r="A24" s="193" t="s">
        <v>93</v>
      </c>
      <c r="B24" s="6" t="s">
        <v>79</v>
      </c>
      <c r="C24" s="746" t="s">
        <v>98</v>
      </c>
      <c r="D24" s="746"/>
      <c r="E24" s="22" t="s">
        <v>305</v>
      </c>
      <c r="F24" s="22" t="s">
        <v>109</v>
      </c>
      <c r="G24" s="4" t="s">
        <v>110</v>
      </c>
      <c r="H24" s="22" t="s">
        <v>104</v>
      </c>
      <c r="I24" s="193">
        <v>0</v>
      </c>
      <c r="J24" s="193">
        <v>2016</v>
      </c>
      <c r="K24" s="193">
        <v>0</v>
      </c>
      <c r="L24" s="179">
        <v>0</v>
      </c>
      <c r="M24" s="176">
        <v>1</v>
      </c>
      <c r="N24" s="193" t="s">
        <v>598</v>
      </c>
      <c r="O24" s="192" t="s">
        <v>153</v>
      </c>
      <c r="P24" s="193" t="s">
        <v>599</v>
      </c>
      <c r="Q24" s="193" t="s">
        <v>73</v>
      </c>
      <c r="R24" s="193">
        <v>100</v>
      </c>
      <c r="S24" s="193">
        <v>2016</v>
      </c>
      <c r="T24" s="193">
        <v>100</v>
      </c>
      <c r="U24" s="194">
        <v>1</v>
      </c>
      <c r="V24" s="47">
        <v>1</v>
      </c>
      <c r="W24" s="9" t="s">
        <v>218</v>
      </c>
      <c r="X24" s="9"/>
      <c r="Y24" s="344" t="s">
        <v>630</v>
      </c>
      <c r="Z24" s="12"/>
    </row>
    <row r="25" spans="1:26" s="18" customFormat="1" ht="150.75" customHeight="1" x14ac:dyDescent="0.25">
      <c r="A25" s="734" t="s">
        <v>62</v>
      </c>
      <c r="B25" s="734" t="s">
        <v>79</v>
      </c>
      <c r="C25" s="735" t="s">
        <v>97</v>
      </c>
      <c r="D25" s="736"/>
      <c r="E25" s="741" t="s">
        <v>111</v>
      </c>
      <c r="F25" s="741" t="s">
        <v>112</v>
      </c>
      <c r="G25" s="741" t="s">
        <v>315</v>
      </c>
      <c r="H25" s="741" t="s">
        <v>104</v>
      </c>
      <c r="I25" s="741">
        <v>1</v>
      </c>
      <c r="J25" s="741">
        <v>2016</v>
      </c>
      <c r="K25" s="741">
        <v>0</v>
      </c>
      <c r="L25" s="741">
        <v>0</v>
      </c>
      <c r="M25" s="812">
        <v>1</v>
      </c>
      <c r="N25" s="22" t="s">
        <v>552</v>
      </c>
      <c r="O25" s="193" t="s">
        <v>154</v>
      </c>
      <c r="P25" s="193" t="s">
        <v>155</v>
      </c>
      <c r="Q25" s="193" t="s">
        <v>73</v>
      </c>
      <c r="R25" s="193">
        <v>92</v>
      </c>
      <c r="S25" s="193">
        <v>2016</v>
      </c>
      <c r="T25" s="194">
        <v>0.95</v>
      </c>
      <c r="U25" s="194">
        <v>0.95</v>
      </c>
      <c r="V25" s="47">
        <v>0.96</v>
      </c>
      <c r="W25" s="9" t="s">
        <v>219</v>
      </c>
      <c r="X25" s="9" t="s">
        <v>220</v>
      </c>
      <c r="Y25" s="344" t="s">
        <v>630</v>
      </c>
      <c r="Z25" s="12"/>
    </row>
    <row r="26" spans="1:26" s="18" customFormat="1" ht="145.5" customHeight="1" x14ac:dyDescent="0.25">
      <c r="A26" s="770"/>
      <c r="B26" s="770"/>
      <c r="C26" s="739"/>
      <c r="D26" s="740"/>
      <c r="E26" s="781"/>
      <c r="F26" s="781"/>
      <c r="G26" s="781"/>
      <c r="H26" s="781"/>
      <c r="I26" s="781"/>
      <c r="J26" s="781"/>
      <c r="K26" s="781"/>
      <c r="L26" s="781"/>
      <c r="M26" s="813"/>
      <c r="N26" s="22" t="s">
        <v>600</v>
      </c>
      <c r="O26" s="193" t="s">
        <v>316</v>
      </c>
      <c r="P26" s="193" t="s">
        <v>317</v>
      </c>
      <c r="Q26" s="193" t="s">
        <v>73</v>
      </c>
      <c r="R26" s="193">
        <v>94</v>
      </c>
      <c r="S26" s="193">
        <v>2016</v>
      </c>
      <c r="T26" s="194">
        <v>1</v>
      </c>
      <c r="U26" s="193">
        <v>100</v>
      </c>
      <c r="V26" s="47">
        <v>1</v>
      </c>
      <c r="W26" s="9" t="s">
        <v>221</v>
      </c>
      <c r="X26" s="9" t="s">
        <v>222</v>
      </c>
      <c r="Y26" s="344" t="s">
        <v>628</v>
      </c>
      <c r="Z26" s="12"/>
    </row>
    <row r="27" spans="1:26" s="18" customFormat="1" ht="105" customHeight="1" x14ac:dyDescent="0.25">
      <c r="A27" s="741" t="s">
        <v>93</v>
      </c>
      <c r="B27" s="734" t="s">
        <v>79</v>
      </c>
      <c r="C27" s="744" t="s">
        <v>98</v>
      </c>
      <c r="D27" s="745"/>
      <c r="E27" s="741" t="s">
        <v>113</v>
      </c>
      <c r="F27" s="741" t="s">
        <v>114</v>
      </c>
      <c r="G27" s="741" t="s">
        <v>115</v>
      </c>
      <c r="H27" s="741" t="s">
        <v>73</v>
      </c>
      <c r="I27" s="741">
        <v>100</v>
      </c>
      <c r="J27" s="741">
        <v>2016</v>
      </c>
      <c r="K27" s="741">
        <v>100</v>
      </c>
      <c r="L27" s="741">
        <v>0</v>
      </c>
      <c r="M27" s="803">
        <v>1</v>
      </c>
      <c r="N27" s="193" t="s">
        <v>156</v>
      </c>
      <c r="O27" s="193" t="s">
        <v>157</v>
      </c>
      <c r="P27" s="193" t="s">
        <v>65</v>
      </c>
      <c r="Q27" s="193" t="s">
        <v>76</v>
      </c>
      <c r="R27" s="193">
        <v>0</v>
      </c>
      <c r="S27" s="193">
        <v>2016</v>
      </c>
      <c r="T27" s="193">
        <v>1</v>
      </c>
      <c r="U27" s="4">
        <v>100</v>
      </c>
      <c r="V27" s="47">
        <v>1</v>
      </c>
      <c r="W27" s="9" t="s">
        <v>223</v>
      </c>
      <c r="X27" s="9"/>
      <c r="Y27" s="344" t="s">
        <v>629</v>
      </c>
      <c r="Z27" s="12"/>
    </row>
    <row r="28" spans="1:26" s="18" customFormat="1" ht="82.5" customHeight="1" x14ac:dyDescent="0.25">
      <c r="A28" s="783"/>
      <c r="B28" s="783"/>
      <c r="C28" s="784"/>
      <c r="D28" s="785"/>
      <c r="E28" s="743" t="s">
        <v>116</v>
      </c>
      <c r="F28" s="743" t="s">
        <v>114</v>
      </c>
      <c r="G28" s="743" t="s">
        <v>115</v>
      </c>
      <c r="H28" s="743" t="s">
        <v>73</v>
      </c>
      <c r="I28" s="743">
        <v>100</v>
      </c>
      <c r="J28" s="743">
        <v>2016</v>
      </c>
      <c r="K28" s="743">
        <v>1</v>
      </c>
      <c r="L28" s="781"/>
      <c r="M28" s="705"/>
      <c r="N28" s="334" t="s">
        <v>601</v>
      </c>
      <c r="O28" s="193" t="s">
        <v>158</v>
      </c>
      <c r="P28" s="193" t="s">
        <v>318</v>
      </c>
      <c r="Q28" s="193" t="s">
        <v>73</v>
      </c>
      <c r="R28" s="193">
        <v>0</v>
      </c>
      <c r="S28" s="193">
        <v>2016</v>
      </c>
      <c r="T28" s="194">
        <v>1</v>
      </c>
      <c r="U28" s="193">
        <v>90</v>
      </c>
      <c r="V28" s="47">
        <v>0.7</v>
      </c>
      <c r="W28" s="9" t="s">
        <v>224</v>
      </c>
      <c r="X28" s="9"/>
      <c r="Y28" s="344" t="s">
        <v>629</v>
      </c>
      <c r="Z28" s="12"/>
    </row>
    <row r="29" spans="1:26" s="18" customFormat="1" ht="105" customHeight="1" x14ac:dyDescent="0.25">
      <c r="A29" s="4" t="s">
        <v>94</v>
      </c>
      <c r="B29" s="23" t="s">
        <v>79</v>
      </c>
      <c r="C29" s="701" t="s">
        <v>99</v>
      </c>
      <c r="D29" s="701"/>
      <c r="E29" s="4" t="s">
        <v>117</v>
      </c>
      <c r="F29" s="4" t="s">
        <v>118</v>
      </c>
      <c r="G29" s="4" t="s">
        <v>119</v>
      </c>
      <c r="H29" s="4" t="s">
        <v>73</v>
      </c>
      <c r="I29" s="4">
        <v>0</v>
      </c>
      <c r="J29" s="4">
        <v>2016</v>
      </c>
      <c r="K29" s="5">
        <v>1</v>
      </c>
      <c r="L29" s="5">
        <v>1</v>
      </c>
      <c r="M29" s="176">
        <v>1</v>
      </c>
      <c r="N29" s="4" t="s">
        <v>602</v>
      </c>
      <c r="O29" s="4" t="s">
        <v>159</v>
      </c>
      <c r="P29" s="4" t="s">
        <v>160</v>
      </c>
      <c r="Q29" s="4" t="s">
        <v>73</v>
      </c>
      <c r="R29" s="4">
        <v>0</v>
      </c>
      <c r="S29" s="4">
        <v>2016</v>
      </c>
      <c r="T29" s="4">
        <v>90</v>
      </c>
      <c r="U29" s="193">
        <v>100</v>
      </c>
      <c r="V29" s="47">
        <v>1</v>
      </c>
      <c r="W29" s="9" t="s">
        <v>225</v>
      </c>
      <c r="X29" s="9" t="s">
        <v>226</v>
      </c>
      <c r="Y29" s="344" t="s">
        <v>628</v>
      </c>
      <c r="Z29" s="12"/>
    </row>
    <row r="30" spans="1:26" s="18" customFormat="1" ht="102.75" customHeight="1" x14ac:dyDescent="0.25">
      <c r="A30" s="193" t="s">
        <v>62</v>
      </c>
      <c r="B30" s="23" t="s">
        <v>79</v>
      </c>
      <c r="C30" s="744" t="s">
        <v>100</v>
      </c>
      <c r="D30" s="745"/>
      <c r="E30" s="24" t="s">
        <v>120</v>
      </c>
      <c r="F30" s="24" t="s">
        <v>121</v>
      </c>
      <c r="G30" s="191" t="s">
        <v>122</v>
      </c>
      <c r="H30" s="24" t="s">
        <v>104</v>
      </c>
      <c r="I30" s="4">
        <v>0</v>
      </c>
      <c r="J30" s="191">
        <v>2016</v>
      </c>
      <c r="K30" s="4">
        <v>0</v>
      </c>
      <c r="L30" s="4">
        <v>0</v>
      </c>
      <c r="M30" s="176">
        <v>1</v>
      </c>
      <c r="N30" s="4" t="s">
        <v>603</v>
      </c>
      <c r="O30" s="193" t="s">
        <v>161</v>
      </c>
      <c r="P30" s="193" t="s">
        <v>119</v>
      </c>
      <c r="Q30" s="193" t="s">
        <v>73</v>
      </c>
      <c r="R30" s="193">
        <v>40</v>
      </c>
      <c r="S30" s="193">
        <v>2016</v>
      </c>
      <c r="T30" s="194">
        <v>0.8</v>
      </c>
      <c r="U30" s="4">
        <v>100</v>
      </c>
      <c r="V30" s="47">
        <v>1</v>
      </c>
      <c r="W30" s="9" t="s">
        <v>232</v>
      </c>
      <c r="X30" s="9" t="s">
        <v>233</v>
      </c>
      <c r="Y30" s="344" t="s">
        <v>628</v>
      </c>
      <c r="Z30" s="12"/>
    </row>
    <row r="31" spans="1:26" s="18" customFormat="1" ht="105" customHeight="1" x14ac:dyDescent="0.25">
      <c r="A31" s="193" t="s">
        <v>62</v>
      </c>
      <c r="B31" s="23" t="s">
        <v>79</v>
      </c>
      <c r="C31" s="746" t="s">
        <v>100</v>
      </c>
      <c r="D31" s="746"/>
      <c r="E31" s="22" t="s">
        <v>123</v>
      </c>
      <c r="F31" s="22" t="s">
        <v>124</v>
      </c>
      <c r="G31" s="22" t="s">
        <v>125</v>
      </c>
      <c r="H31" s="194" t="s">
        <v>73</v>
      </c>
      <c r="I31" s="193">
        <v>80</v>
      </c>
      <c r="J31" s="193">
        <v>2016</v>
      </c>
      <c r="K31" s="194">
        <v>1</v>
      </c>
      <c r="L31" s="194">
        <v>1</v>
      </c>
      <c r="M31" s="176">
        <v>0.7</v>
      </c>
      <c r="N31" s="193" t="s">
        <v>558</v>
      </c>
      <c r="O31" s="193" t="s">
        <v>162</v>
      </c>
      <c r="P31" s="193" t="s">
        <v>163</v>
      </c>
      <c r="Q31" s="193" t="s">
        <v>73</v>
      </c>
      <c r="R31" s="193">
        <v>60</v>
      </c>
      <c r="S31" s="193">
        <v>2016</v>
      </c>
      <c r="T31" s="194">
        <v>1</v>
      </c>
      <c r="U31" s="4">
        <v>70</v>
      </c>
      <c r="V31" s="47">
        <v>1</v>
      </c>
      <c r="W31" s="9" t="s">
        <v>230</v>
      </c>
      <c r="X31" s="9" t="s">
        <v>231</v>
      </c>
      <c r="Y31" s="344" t="s">
        <v>628</v>
      </c>
      <c r="Z31" s="12"/>
    </row>
    <row r="32" spans="1:26" s="18" customFormat="1" ht="76.5" customHeight="1" x14ac:dyDescent="0.25">
      <c r="A32" s="734" t="s">
        <v>95</v>
      </c>
      <c r="B32" s="734" t="s">
        <v>79</v>
      </c>
      <c r="C32" s="735" t="s">
        <v>101</v>
      </c>
      <c r="D32" s="736"/>
      <c r="E32" s="734" t="s">
        <v>126</v>
      </c>
      <c r="F32" s="734" t="s">
        <v>127</v>
      </c>
      <c r="G32" s="734" t="s">
        <v>128</v>
      </c>
      <c r="H32" s="734" t="s">
        <v>73</v>
      </c>
      <c r="I32" s="734">
        <v>0</v>
      </c>
      <c r="J32" s="734">
        <v>2016</v>
      </c>
      <c r="K32" s="734">
        <v>80</v>
      </c>
      <c r="L32" s="805">
        <f>8/8</f>
        <v>1</v>
      </c>
      <c r="M32" s="803">
        <v>0.75</v>
      </c>
      <c r="N32" s="4" t="s">
        <v>559</v>
      </c>
      <c r="O32" s="4" t="s">
        <v>119</v>
      </c>
      <c r="P32" s="4" t="s">
        <v>164</v>
      </c>
      <c r="Q32" s="4" t="s">
        <v>73</v>
      </c>
      <c r="R32" s="4">
        <v>20</v>
      </c>
      <c r="S32" s="4">
        <v>2016</v>
      </c>
      <c r="T32" s="4">
        <v>100</v>
      </c>
      <c r="U32" s="4">
        <v>30</v>
      </c>
      <c r="V32" s="47">
        <v>0.5</v>
      </c>
      <c r="W32" s="9" t="s">
        <v>227</v>
      </c>
      <c r="X32" s="9" t="s">
        <v>228</v>
      </c>
      <c r="Y32" s="344" t="s">
        <v>621</v>
      </c>
      <c r="Z32" s="12"/>
    </row>
    <row r="33" spans="1:26" s="18" customFormat="1" ht="117.75" customHeight="1" x14ac:dyDescent="0.25">
      <c r="A33" s="770"/>
      <c r="B33" s="770"/>
      <c r="C33" s="739"/>
      <c r="D33" s="740"/>
      <c r="E33" s="770" t="s">
        <v>129</v>
      </c>
      <c r="F33" s="770" t="s">
        <v>127</v>
      </c>
      <c r="G33" s="770" t="s">
        <v>130</v>
      </c>
      <c r="H33" s="770" t="s">
        <v>73</v>
      </c>
      <c r="I33" s="770">
        <v>0</v>
      </c>
      <c r="J33" s="770">
        <v>2016</v>
      </c>
      <c r="K33" s="770" t="s">
        <v>131</v>
      </c>
      <c r="L33" s="814"/>
      <c r="M33" s="705"/>
      <c r="N33" s="4" t="s">
        <v>604</v>
      </c>
      <c r="O33" s="4" t="s">
        <v>119</v>
      </c>
      <c r="P33" s="4" t="s">
        <v>165</v>
      </c>
      <c r="Q33" s="4" t="s">
        <v>73</v>
      </c>
      <c r="R33" s="4">
        <v>0</v>
      </c>
      <c r="S33" s="4">
        <v>2016</v>
      </c>
      <c r="T33" s="4">
        <v>80</v>
      </c>
      <c r="U33" s="4">
        <v>80</v>
      </c>
      <c r="V33" s="47">
        <v>1</v>
      </c>
      <c r="W33" s="9" t="s">
        <v>229</v>
      </c>
      <c r="X33" s="9"/>
      <c r="Y33" s="344" t="s">
        <v>621</v>
      </c>
      <c r="Z33" s="12"/>
    </row>
    <row r="34" spans="1:26" s="18" customFormat="1" ht="93.75" customHeight="1" x14ac:dyDescent="0.25">
      <c r="A34" s="734" t="s">
        <v>95</v>
      </c>
      <c r="B34" s="734" t="s">
        <v>79</v>
      </c>
      <c r="C34" s="735" t="s">
        <v>101</v>
      </c>
      <c r="D34" s="736"/>
      <c r="E34" s="734" t="s">
        <v>132</v>
      </c>
      <c r="F34" s="734" t="s">
        <v>133</v>
      </c>
      <c r="G34" s="734" t="s">
        <v>134</v>
      </c>
      <c r="H34" s="734" t="s">
        <v>73</v>
      </c>
      <c r="I34" s="734">
        <v>10</v>
      </c>
      <c r="J34" s="734">
        <v>2016</v>
      </c>
      <c r="K34" s="734">
        <v>50</v>
      </c>
      <c r="L34" s="805">
        <v>0.2</v>
      </c>
      <c r="M34" s="803">
        <v>0.81</v>
      </c>
      <c r="N34" s="4" t="s">
        <v>605</v>
      </c>
      <c r="O34" s="4" t="s">
        <v>166</v>
      </c>
      <c r="P34" s="4" t="s">
        <v>167</v>
      </c>
      <c r="Q34" s="4" t="s">
        <v>76</v>
      </c>
      <c r="R34" s="4">
        <v>0</v>
      </c>
      <c r="S34" s="4">
        <v>2016</v>
      </c>
      <c r="T34" s="4">
        <v>80</v>
      </c>
      <c r="U34" s="4">
        <v>20</v>
      </c>
      <c r="V34" s="47">
        <v>0.2</v>
      </c>
      <c r="W34" s="9" t="s">
        <v>234</v>
      </c>
      <c r="X34" s="9" t="s">
        <v>235</v>
      </c>
      <c r="Y34" s="344" t="s">
        <v>627</v>
      </c>
      <c r="Z34" s="12"/>
    </row>
    <row r="35" spans="1:26" s="18" customFormat="1" ht="82.5" customHeight="1" x14ac:dyDescent="0.25">
      <c r="A35" s="780"/>
      <c r="B35" s="780"/>
      <c r="C35" s="737"/>
      <c r="D35" s="738"/>
      <c r="E35" s="780" t="s">
        <v>135</v>
      </c>
      <c r="F35" s="780" t="s">
        <v>133</v>
      </c>
      <c r="G35" s="780" t="s">
        <v>134</v>
      </c>
      <c r="H35" s="780" t="s">
        <v>73</v>
      </c>
      <c r="I35" s="780" t="s">
        <v>131</v>
      </c>
      <c r="J35" s="780">
        <v>2016</v>
      </c>
      <c r="K35" s="780" t="s">
        <v>131</v>
      </c>
      <c r="L35" s="801"/>
      <c r="M35" s="804"/>
      <c r="N35" s="4" t="s">
        <v>562</v>
      </c>
      <c r="O35" s="4" t="s">
        <v>168</v>
      </c>
      <c r="P35" s="4" t="s">
        <v>169</v>
      </c>
      <c r="Q35" s="4" t="s">
        <v>73</v>
      </c>
      <c r="R35" s="4">
        <v>0</v>
      </c>
      <c r="S35" s="4">
        <v>2016</v>
      </c>
      <c r="T35" s="4">
        <v>90</v>
      </c>
      <c r="U35" s="14">
        <v>90</v>
      </c>
      <c r="V35" s="47">
        <v>1</v>
      </c>
      <c r="W35" s="9" t="s">
        <v>236</v>
      </c>
      <c r="X35" s="9" t="s">
        <v>237</v>
      </c>
      <c r="Y35" s="344" t="s">
        <v>627</v>
      </c>
      <c r="Z35" s="12"/>
    </row>
    <row r="36" spans="1:26" s="18" customFormat="1" ht="120.75" customHeight="1" x14ac:dyDescent="0.25">
      <c r="A36" s="780"/>
      <c r="B36" s="780"/>
      <c r="C36" s="737"/>
      <c r="D36" s="738"/>
      <c r="E36" s="780" t="s">
        <v>135</v>
      </c>
      <c r="F36" s="780" t="s">
        <v>133</v>
      </c>
      <c r="G36" s="780" t="s">
        <v>134</v>
      </c>
      <c r="H36" s="780" t="s">
        <v>73</v>
      </c>
      <c r="I36" s="780" t="s">
        <v>131</v>
      </c>
      <c r="J36" s="780">
        <v>2016</v>
      </c>
      <c r="K36" s="780" t="s">
        <v>131</v>
      </c>
      <c r="L36" s="801"/>
      <c r="M36" s="804"/>
      <c r="N36" s="20" t="s">
        <v>563</v>
      </c>
      <c r="O36" s="14" t="s">
        <v>170</v>
      </c>
      <c r="P36" s="20" t="s">
        <v>171</v>
      </c>
      <c r="Q36" s="14" t="s">
        <v>73</v>
      </c>
      <c r="R36" s="14">
        <v>0</v>
      </c>
      <c r="S36" s="14">
        <v>2016</v>
      </c>
      <c r="T36" s="14">
        <v>100</v>
      </c>
      <c r="U36" s="20">
        <v>0.2</v>
      </c>
      <c r="V36" s="47">
        <v>0.2</v>
      </c>
      <c r="W36" s="9" t="s">
        <v>238</v>
      </c>
      <c r="X36" s="9" t="s">
        <v>239</v>
      </c>
      <c r="Y36" s="344" t="s">
        <v>627</v>
      </c>
      <c r="Z36" s="12"/>
    </row>
    <row r="37" spans="1:26" s="18" customFormat="1" ht="90.75" customHeight="1" x14ac:dyDescent="0.25">
      <c r="A37" s="780"/>
      <c r="B37" s="780"/>
      <c r="C37" s="737"/>
      <c r="D37" s="738"/>
      <c r="E37" s="780"/>
      <c r="F37" s="780"/>
      <c r="G37" s="780"/>
      <c r="H37" s="780"/>
      <c r="I37" s="780"/>
      <c r="J37" s="780"/>
      <c r="K37" s="780"/>
      <c r="L37" s="801"/>
      <c r="M37" s="804"/>
      <c r="N37" s="20" t="s">
        <v>564</v>
      </c>
      <c r="O37" s="14" t="s">
        <v>172</v>
      </c>
      <c r="P37" s="20" t="s">
        <v>173</v>
      </c>
      <c r="Q37" s="14" t="s">
        <v>73</v>
      </c>
      <c r="R37" s="14">
        <v>60</v>
      </c>
      <c r="S37" s="14">
        <v>2016</v>
      </c>
      <c r="T37" s="14">
        <v>80</v>
      </c>
      <c r="U37" s="5">
        <v>0.8</v>
      </c>
      <c r="V37" s="47">
        <v>1</v>
      </c>
      <c r="W37" s="9" t="s">
        <v>240</v>
      </c>
      <c r="X37" s="9" t="s">
        <v>241</v>
      </c>
      <c r="Y37" s="344" t="s">
        <v>367</v>
      </c>
      <c r="Z37" s="12"/>
    </row>
    <row r="38" spans="1:26" s="18" customFormat="1" ht="104.25" customHeight="1" x14ac:dyDescent="0.25">
      <c r="A38" s="770"/>
      <c r="B38" s="770"/>
      <c r="C38" s="739"/>
      <c r="D38" s="740"/>
      <c r="E38" s="770" t="s">
        <v>135</v>
      </c>
      <c r="F38" s="770" t="s">
        <v>133</v>
      </c>
      <c r="G38" s="770" t="s">
        <v>134</v>
      </c>
      <c r="H38" s="770" t="s">
        <v>73</v>
      </c>
      <c r="I38" s="770" t="s">
        <v>131</v>
      </c>
      <c r="J38" s="770">
        <v>2016</v>
      </c>
      <c r="K38" s="770" t="s">
        <v>131</v>
      </c>
      <c r="L38" s="802"/>
      <c r="M38" s="705"/>
      <c r="N38" s="20" t="s">
        <v>606</v>
      </c>
      <c r="O38" s="14" t="s">
        <v>174</v>
      </c>
      <c r="P38" s="20" t="s">
        <v>175</v>
      </c>
      <c r="Q38" s="14" t="s">
        <v>73</v>
      </c>
      <c r="R38" s="14">
        <v>0</v>
      </c>
      <c r="S38" s="14">
        <v>2016</v>
      </c>
      <c r="T38" s="20">
        <v>1</v>
      </c>
      <c r="U38" s="4">
        <v>100</v>
      </c>
      <c r="V38" s="47">
        <v>1</v>
      </c>
      <c r="W38" s="9" t="s">
        <v>242</v>
      </c>
      <c r="X38" s="9" t="s">
        <v>243</v>
      </c>
      <c r="Y38" s="344" t="s">
        <v>627</v>
      </c>
      <c r="Z38" s="12"/>
    </row>
    <row r="39" spans="1:26" s="18" customFormat="1" ht="105" customHeight="1" x14ac:dyDescent="0.25">
      <c r="A39" s="4" t="s">
        <v>95</v>
      </c>
      <c r="B39" s="23" t="s">
        <v>79</v>
      </c>
      <c r="C39" s="771" t="s">
        <v>101</v>
      </c>
      <c r="D39" s="775"/>
      <c r="E39" s="4" t="s">
        <v>136</v>
      </c>
      <c r="F39" s="4" t="s">
        <v>137</v>
      </c>
      <c r="G39" s="4" t="s">
        <v>138</v>
      </c>
      <c r="H39" s="4" t="s">
        <v>73</v>
      </c>
      <c r="I39" s="4">
        <v>0</v>
      </c>
      <c r="J39" s="4">
        <v>2016</v>
      </c>
      <c r="K39" s="5">
        <v>0.7</v>
      </c>
      <c r="L39" s="178">
        <v>0.5</v>
      </c>
      <c r="M39" s="176">
        <v>0.33</v>
      </c>
      <c r="N39" s="5" t="s">
        <v>607</v>
      </c>
      <c r="O39" s="4" t="s">
        <v>176</v>
      </c>
      <c r="P39" s="5" t="s">
        <v>177</v>
      </c>
      <c r="Q39" s="4" t="s">
        <v>73</v>
      </c>
      <c r="R39" s="4">
        <v>0</v>
      </c>
      <c r="S39" s="4">
        <v>2016</v>
      </c>
      <c r="T39" s="4">
        <v>70</v>
      </c>
      <c r="U39" s="25">
        <v>0.7</v>
      </c>
      <c r="V39" s="47">
        <v>0.7</v>
      </c>
      <c r="W39" s="9" t="s">
        <v>319</v>
      </c>
      <c r="X39" s="9" t="s">
        <v>244</v>
      </c>
      <c r="Y39" s="344" t="s">
        <v>626</v>
      </c>
      <c r="Z39" s="12"/>
    </row>
    <row r="40" spans="1:26" s="18" customFormat="1" ht="112.5" customHeight="1" x14ac:dyDescent="0.25">
      <c r="A40" s="734" t="s">
        <v>95</v>
      </c>
      <c r="B40" s="734" t="s">
        <v>63</v>
      </c>
      <c r="C40" s="735" t="s">
        <v>101</v>
      </c>
      <c r="D40" s="736"/>
      <c r="E40" s="734" t="s">
        <v>139</v>
      </c>
      <c r="F40" s="734" t="s">
        <v>140</v>
      </c>
      <c r="G40" s="734" t="s">
        <v>141</v>
      </c>
      <c r="H40" s="734" t="s">
        <v>73</v>
      </c>
      <c r="I40" s="734">
        <v>10</v>
      </c>
      <c r="J40" s="734">
        <v>2016</v>
      </c>
      <c r="K40" s="734">
        <v>50</v>
      </c>
      <c r="L40" s="800">
        <v>20</v>
      </c>
      <c r="M40" s="803">
        <v>0.9</v>
      </c>
      <c r="N40" s="4" t="s">
        <v>608</v>
      </c>
      <c r="O40" s="5" t="s">
        <v>178</v>
      </c>
      <c r="P40" s="4" t="s">
        <v>179</v>
      </c>
      <c r="Q40" s="4" t="s">
        <v>180</v>
      </c>
      <c r="R40" s="4">
        <v>4</v>
      </c>
      <c r="S40" s="4">
        <v>2016</v>
      </c>
      <c r="T40" s="4">
        <v>100</v>
      </c>
      <c r="U40" s="25">
        <v>0.7</v>
      </c>
      <c r="V40" s="47">
        <v>0.5</v>
      </c>
      <c r="W40" s="9" t="s">
        <v>246</v>
      </c>
      <c r="X40" s="9" t="s">
        <v>247</v>
      </c>
      <c r="Y40" s="344" t="s">
        <v>625</v>
      </c>
      <c r="Z40" s="12"/>
    </row>
    <row r="41" spans="1:26" s="18" customFormat="1" ht="99" customHeight="1" x14ac:dyDescent="0.25">
      <c r="A41" s="780"/>
      <c r="B41" s="780"/>
      <c r="C41" s="737"/>
      <c r="D41" s="738"/>
      <c r="E41" s="780" t="s">
        <v>142</v>
      </c>
      <c r="F41" s="780" t="s">
        <v>143</v>
      </c>
      <c r="G41" s="780" t="s">
        <v>141</v>
      </c>
      <c r="H41" s="780" t="s">
        <v>73</v>
      </c>
      <c r="I41" s="780" t="s">
        <v>131</v>
      </c>
      <c r="J41" s="780">
        <v>2016</v>
      </c>
      <c r="K41" s="780" t="s">
        <v>131</v>
      </c>
      <c r="L41" s="801"/>
      <c r="M41" s="804"/>
      <c r="N41" s="4" t="s">
        <v>568</v>
      </c>
      <c r="O41" s="5" t="s">
        <v>181</v>
      </c>
      <c r="P41" s="4" t="s">
        <v>182</v>
      </c>
      <c r="Q41" s="4" t="s">
        <v>73</v>
      </c>
      <c r="R41" s="5">
        <v>0.3</v>
      </c>
      <c r="S41" s="4">
        <v>2016</v>
      </c>
      <c r="T41" s="4">
        <v>100</v>
      </c>
      <c r="U41" s="25">
        <v>1</v>
      </c>
      <c r="V41" s="47">
        <v>1</v>
      </c>
      <c r="W41" s="9" t="s">
        <v>248</v>
      </c>
      <c r="X41" s="9" t="s">
        <v>249</v>
      </c>
      <c r="Y41" s="344" t="s">
        <v>624</v>
      </c>
      <c r="Z41" s="12"/>
    </row>
    <row r="42" spans="1:26" s="18" customFormat="1" ht="98.25" customHeight="1" x14ac:dyDescent="0.25">
      <c r="A42" s="780"/>
      <c r="B42" s="780"/>
      <c r="C42" s="737"/>
      <c r="D42" s="738"/>
      <c r="E42" s="780"/>
      <c r="F42" s="780"/>
      <c r="G42" s="780"/>
      <c r="H42" s="780"/>
      <c r="I42" s="780"/>
      <c r="J42" s="780"/>
      <c r="K42" s="780"/>
      <c r="L42" s="801"/>
      <c r="M42" s="804"/>
      <c r="N42" s="4" t="s">
        <v>609</v>
      </c>
      <c r="O42" s="5" t="s">
        <v>183</v>
      </c>
      <c r="P42" s="4" t="s">
        <v>184</v>
      </c>
      <c r="Q42" s="4" t="s">
        <v>73</v>
      </c>
      <c r="R42" s="5">
        <v>0.7</v>
      </c>
      <c r="S42" s="4">
        <v>2016</v>
      </c>
      <c r="T42" s="4">
        <v>100</v>
      </c>
      <c r="U42" s="25">
        <v>1</v>
      </c>
      <c r="V42" s="47">
        <v>1</v>
      </c>
      <c r="W42" s="9" t="s">
        <v>250</v>
      </c>
      <c r="X42" s="9" t="s">
        <v>251</v>
      </c>
      <c r="Y42" s="344" t="s">
        <v>623</v>
      </c>
      <c r="Z42" s="12"/>
    </row>
    <row r="43" spans="1:26" s="18" customFormat="1" ht="88.5" customHeight="1" x14ac:dyDescent="0.25">
      <c r="A43" s="780"/>
      <c r="B43" s="780"/>
      <c r="C43" s="737"/>
      <c r="D43" s="738"/>
      <c r="E43" s="780"/>
      <c r="F43" s="780"/>
      <c r="G43" s="780"/>
      <c r="H43" s="780"/>
      <c r="I43" s="780"/>
      <c r="J43" s="780"/>
      <c r="K43" s="780"/>
      <c r="L43" s="801"/>
      <c r="M43" s="804"/>
      <c r="N43" s="4" t="s">
        <v>610</v>
      </c>
      <c r="O43" s="5" t="s">
        <v>183</v>
      </c>
      <c r="P43" s="4" t="s">
        <v>182</v>
      </c>
      <c r="Q43" s="4" t="s">
        <v>73</v>
      </c>
      <c r="R43" s="5">
        <v>0.5</v>
      </c>
      <c r="S43" s="4">
        <v>2016</v>
      </c>
      <c r="T43" s="4">
        <v>100</v>
      </c>
      <c r="U43" s="5">
        <v>1</v>
      </c>
      <c r="V43" s="47">
        <v>1</v>
      </c>
      <c r="W43" s="9" t="s">
        <v>252</v>
      </c>
      <c r="X43" s="9"/>
      <c r="Y43" s="344" t="s">
        <v>622</v>
      </c>
      <c r="Z43" s="12"/>
    </row>
    <row r="44" spans="1:26" s="18" customFormat="1" ht="73.5" customHeight="1" x14ac:dyDescent="0.25">
      <c r="A44" s="770"/>
      <c r="B44" s="770"/>
      <c r="C44" s="739"/>
      <c r="D44" s="740"/>
      <c r="E44" s="770" t="s">
        <v>142</v>
      </c>
      <c r="F44" s="770" t="s">
        <v>143</v>
      </c>
      <c r="G44" s="770" t="s">
        <v>141</v>
      </c>
      <c r="H44" s="770" t="s">
        <v>73</v>
      </c>
      <c r="I44" s="770" t="s">
        <v>131</v>
      </c>
      <c r="J44" s="770">
        <v>2016</v>
      </c>
      <c r="K44" s="770" t="s">
        <v>131</v>
      </c>
      <c r="L44" s="802"/>
      <c r="M44" s="705"/>
      <c r="N44" s="5" t="s">
        <v>571</v>
      </c>
      <c r="O44" s="5" t="s">
        <v>185</v>
      </c>
      <c r="P44" s="4" t="s">
        <v>186</v>
      </c>
      <c r="Q44" s="4" t="s">
        <v>180</v>
      </c>
      <c r="R44" s="4">
        <v>1</v>
      </c>
      <c r="S44" s="4">
        <v>2016</v>
      </c>
      <c r="T44" s="4">
        <v>100</v>
      </c>
      <c r="U44" s="194">
        <v>1</v>
      </c>
      <c r="V44" s="47">
        <v>1</v>
      </c>
      <c r="W44" s="9" t="s">
        <v>253</v>
      </c>
      <c r="X44" s="9" t="s">
        <v>254</v>
      </c>
      <c r="Y44" s="344" t="s">
        <v>621</v>
      </c>
      <c r="Z44" s="12"/>
    </row>
    <row r="45" spans="1:26" s="18" customFormat="1" ht="105" customHeight="1" x14ac:dyDescent="0.25">
      <c r="A45" s="4" t="s">
        <v>95</v>
      </c>
      <c r="B45" s="26" t="s">
        <v>63</v>
      </c>
      <c r="C45" s="771" t="s">
        <v>101</v>
      </c>
      <c r="D45" s="775"/>
      <c r="E45" s="21" t="s">
        <v>144</v>
      </c>
      <c r="F45" s="21" t="s">
        <v>145</v>
      </c>
      <c r="G45" s="21" t="s">
        <v>146</v>
      </c>
      <c r="H45" s="21" t="s">
        <v>73</v>
      </c>
      <c r="I45" s="4">
        <v>0</v>
      </c>
      <c r="J45" s="4">
        <v>2016</v>
      </c>
      <c r="K45" s="4">
        <v>70</v>
      </c>
      <c r="L45" s="180">
        <v>60</v>
      </c>
      <c r="M45" s="176">
        <v>0.42</v>
      </c>
      <c r="N45" s="4" t="s">
        <v>611</v>
      </c>
      <c r="O45" s="4" t="s">
        <v>187</v>
      </c>
      <c r="P45" s="4" t="s">
        <v>188</v>
      </c>
      <c r="Q45" s="4" t="s">
        <v>73</v>
      </c>
      <c r="R45" s="4">
        <v>0</v>
      </c>
      <c r="S45" s="4">
        <v>2016</v>
      </c>
      <c r="T45" s="4">
        <v>70</v>
      </c>
      <c r="U45" s="25">
        <v>0.2</v>
      </c>
      <c r="V45" s="47">
        <v>0.5</v>
      </c>
      <c r="W45" s="9" t="s">
        <v>245</v>
      </c>
      <c r="X45" s="9"/>
      <c r="Y45" s="344" t="s">
        <v>621</v>
      </c>
      <c r="Z45" s="12"/>
    </row>
    <row r="46" spans="1:26" s="18" customFormat="1" ht="143.25" customHeight="1" x14ac:dyDescent="0.25">
      <c r="A46" s="746" t="s">
        <v>95</v>
      </c>
      <c r="B46" s="701" t="s">
        <v>63</v>
      </c>
      <c r="C46" s="744" t="s">
        <v>101</v>
      </c>
      <c r="D46" s="745"/>
      <c r="E46" s="746" t="s">
        <v>147</v>
      </c>
      <c r="F46" s="746" t="s">
        <v>148</v>
      </c>
      <c r="G46" s="746" t="s">
        <v>149</v>
      </c>
      <c r="H46" s="746" t="s">
        <v>73</v>
      </c>
      <c r="I46" s="746">
        <v>0</v>
      </c>
      <c r="J46" s="746">
        <v>2016</v>
      </c>
      <c r="K46" s="782">
        <v>0.6</v>
      </c>
      <c r="L46" s="805">
        <v>0.62</v>
      </c>
      <c r="M46" s="803">
        <v>0.85</v>
      </c>
      <c r="N46" s="27" t="s">
        <v>612</v>
      </c>
      <c r="O46" s="4" t="s">
        <v>189</v>
      </c>
      <c r="P46" s="4" t="s">
        <v>513</v>
      </c>
      <c r="Q46" s="4" t="s">
        <v>73</v>
      </c>
      <c r="R46" s="193">
        <v>0</v>
      </c>
      <c r="S46" s="193">
        <v>2016</v>
      </c>
      <c r="T46" s="193">
        <v>20</v>
      </c>
      <c r="U46" s="194">
        <v>0.2</v>
      </c>
      <c r="V46" s="47">
        <v>0.26</v>
      </c>
      <c r="W46" s="9" t="s">
        <v>255</v>
      </c>
      <c r="X46" s="9" t="s">
        <v>256</v>
      </c>
      <c r="Y46" s="344" t="s">
        <v>620</v>
      </c>
      <c r="Z46" s="12"/>
    </row>
    <row r="47" spans="1:26" s="18" customFormat="1" ht="143.25" customHeight="1" x14ac:dyDescent="0.25">
      <c r="A47" s="746"/>
      <c r="B47" s="701"/>
      <c r="C47" s="776"/>
      <c r="D47" s="777"/>
      <c r="E47" s="746"/>
      <c r="F47" s="746"/>
      <c r="G47" s="746"/>
      <c r="H47" s="746"/>
      <c r="I47" s="746"/>
      <c r="J47" s="746"/>
      <c r="K47" s="782"/>
      <c r="L47" s="806"/>
      <c r="M47" s="807"/>
      <c r="N47" s="27" t="s">
        <v>574</v>
      </c>
      <c r="O47" s="4" t="s">
        <v>189</v>
      </c>
      <c r="P47" s="4" t="s">
        <v>512</v>
      </c>
      <c r="Q47" s="4" t="s">
        <v>73</v>
      </c>
      <c r="R47" s="336">
        <v>0</v>
      </c>
      <c r="S47" s="336">
        <v>2016</v>
      </c>
      <c r="T47" s="336">
        <v>20</v>
      </c>
      <c r="U47" s="337">
        <v>0.2</v>
      </c>
      <c r="V47" s="47">
        <v>0.26</v>
      </c>
      <c r="W47" s="9"/>
      <c r="X47" s="9"/>
      <c r="Y47" s="344" t="s">
        <v>620</v>
      </c>
      <c r="Z47" s="12"/>
    </row>
    <row r="48" spans="1:26" s="18" customFormat="1" ht="143.25" customHeight="1" x14ac:dyDescent="0.25">
      <c r="A48" s="746"/>
      <c r="B48" s="701"/>
      <c r="C48" s="776"/>
      <c r="D48" s="777"/>
      <c r="E48" s="746"/>
      <c r="F48" s="746"/>
      <c r="G48" s="746"/>
      <c r="H48" s="746"/>
      <c r="I48" s="746"/>
      <c r="J48" s="746"/>
      <c r="K48" s="746"/>
      <c r="L48" s="801"/>
      <c r="M48" s="804"/>
      <c r="N48" s="27" t="s">
        <v>575</v>
      </c>
      <c r="O48" s="4" t="s">
        <v>456</v>
      </c>
      <c r="P48" s="4" t="s">
        <v>529</v>
      </c>
      <c r="Q48" s="4" t="s">
        <v>73</v>
      </c>
      <c r="R48" s="193">
        <v>10</v>
      </c>
      <c r="S48" s="193">
        <v>2016</v>
      </c>
      <c r="T48" s="193">
        <v>80</v>
      </c>
      <c r="U48" s="194">
        <v>0.5</v>
      </c>
      <c r="V48" s="47">
        <v>0.95120000000000005</v>
      </c>
      <c r="W48" s="9" t="s">
        <v>257</v>
      </c>
      <c r="X48" s="9" t="s">
        <v>258</v>
      </c>
      <c r="Y48" s="344" t="s">
        <v>619</v>
      </c>
      <c r="Z48" s="12"/>
    </row>
    <row r="49" spans="1:26" s="18" customFormat="1" ht="110.25" customHeight="1" x14ac:dyDescent="0.25">
      <c r="A49" s="746"/>
      <c r="B49" s="701"/>
      <c r="C49" s="776"/>
      <c r="D49" s="777"/>
      <c r="E49" s="746"/>
      <c r="F49" s="746"/>
      <c r="G49" s="746"/>
      <c r="H49" s="746"/>
      <c r="I49" s="746"/>
      <c r="J49" s="746"/>
      <c r="K49" s="746"/>
      <c r="L49" s="801"/>
      <c r="M49" s="804"/>
      <c r="N49" s="27" t="s">
        <v>581</v>
      </c>
      <c r="O49" s="4" t="s">
        <v>190</v>
      </c>
      <c r="P49" s="4" t="s">
        <v>191</v>
      </c>
      <c r="Q49" s="4" t="s">
        <v>66</v>
      </c>
      <c r="R49" s="11">
        <v>0</v>
      </c>
      <c r="S49" s="193">
        <v>2016</v>
      </c>
      <c r="T49" s="193">
        <v>100</v>
      </c>
      <c r="U49" s="193">
        <v>50</v>
      </c>
      <c r="V49" s="47">
        <v>0.5</v>
      </c>
      <c r="W49" s="9" t="s">
        <v>259</v>
      </c>
      <c r="X49" s="9" t="s">
        <v>260</v>
      </c>
      <c r="Y49" s="344" t="s">
        <v>367</v>
      </c>
      <c r="Z49" s="12"/>
    </row>
    <row r="50" spans="1:26" s="18" customFormat="1" ht="88.5" customHeight="1" x14ac:dyDescent="0.25">
      <c r="A50" s="746"/>
      <c r="B50" s="701"/>
      <c r="C50" s="776"/>
      <c r="D50" s="777"/>
      <c r="E50" s="746"/>
      <c r="F50" s="746"/>
      <c r="G50" s="746"/>
      <c r="H50" s="746"/>
      <c r="I50" s="746"/>
      <c r="J50" s="746"/>
      <c r="K50" s="746"/>
      <c r="L50" s="801"/>
      <c r="M50" s="804"/>
      <c r="N50" s="27" t="s">
        <v>613</v>
      </c>
      <c r="O50" s="4" t="s">
        <v>192</v>
      </c>
      <c r="P50" s="4" t="s">
        <v>576</v>
      </c>
      <c r="Q50" s="4" t="s">
        <v>73</v>
      </c>
      <c r="R50" s="11">
        <v>0</v>
      </c>
      <c r="S50" s="193">
        <v>2016</v>
      </c>
      <c r="T50" s="193">
        <v>85</v>
      </c>
      <c r="U50" s="25">
        <v>1</v>
      </c>
      <c r="V50" s="47">
        <v>1</v>
      </c>
      <c r="W50" s="9" t="s">
        <v>261</v>
      </c>
      <c r="X50" s="9"/>
      <c r="Y50" s="344" t="s">
        <v>367</v>
      </c>
      <c r="Z50" s="12"/>
    </row>
    <row r="51" spans="1:26" s="18" customFormat="1" ht="72.75" customHeight="1" x14ac:dyDescent="0.25">
      <c r="A51" s="746"/>
      <c r="B51" s="701"/>
      <c r="C51" s="776"/>
      <c r="D51" s="777"/>
      <c r="E51" s="746"/>
      <c r="F51" s="746"/>
      <c r="G51" s="746"/>
      <c r="H51" s="746"/>
      <c r="I51" s="746"/>
      <c r="J51" s="746"/>
      <c r="K51" s="746"/>
      <c r="L51" s="801"/>
      <c r="M51" s="804"/>
      <c r="N51" s="195" t="s">
        <v>614</v>
      </c>
      <c r="O51" s="335" t="s">
        <v>523</v>
      </c>
      <c r="P51" s="4" t="s">
        <v>193</v>
      </c>
      <c r="Q51" s="4" t="s">
        <v>66</v>
      </c>
      <c r="R51" s="11">
        <v>1</v>
      </c>
      <c r="S51" s="193">
        <v>2016</v>
      </c>
      <c r="T51" s="193">
        <v>100</v>
      </c>
      <c r="U51" s="25">
        <v>0.2</v>
      </c>
      <c r="V51" s="47">
        <v>1</v>
      </c>
      <c r="W51" s="9" t="s">
        <v>262</v>
      </c>
      <c r="X51" s="9"/>
      <c r="Y51" s="344" t="s">
        <v>377</v>
      </c>
      <c r="Z51" s="12"/>
    </row>
    <row r="52" spans="1:26" s="18" customFormat="1" ht="123.75" customHeight="1" x14ac:dyDescent="0.25">
      <c r="A52" s="746"/>
      <c r="B52" s="701"/>
      <c r="C52" s="776"/>
      <c r="D52" s="777"/>
      <c r="E52" s="746"/>
      <c r="F52" s="746"/>
      <c r="G52" s="746"/>
      <c r="H52" s="746"/>
      <c r="I52" s="746"/>
      <c r="J52" s="746"/>
      <c r="K52" s="746"/>
      <c r="L52" s="801"/>
      <c r="M52" s="804"/>
      <c r="N52" s="195" t="s">
        <v>615</v>
      </c>
      <c r="O52" s="44" t="s">
        <v>194</v>
      </c>
      <c r="P52" s="44" t="s">
        <v>195</v>
      </c>
      <c r="Q52" s="44" t="s">
        <v>73</v>
      </c>
      <c r="R52" s="44">
        <v>0</v>
      </c>
      <c r="S52" s="44">
        <v>2016</v>
      </c>
      <c r="T52" s="44">
        <v>100</v>
      </c>
      <c r="U52" s="44">
        <v>100</v>
      </c>
      <c r="V52" s="47">
        <v>1</v>
      </c>
      <c r="W52" s="9" t="s">
        <v>263</v>
      </c>
      <c r="X52" s="9"/>
      <c r="Y52" s="344" t="s">
        <v>618</v>
      </c>
      <c r="Z52" s="12"/>
    </row>
    <row r="53" spans="1:26" s="18" customFormat="1" ht="103.5" customHeight="1" x14ac:dyDescent="0.25">
      <c r="A53" s="746"/>
      <c r="B53" s="701"/>
      <c r="C53" s="776"/>
      <c r="D53" s="777"/>
      <c r="E53" s="746"/>
      <c r="F53" s="746"/>
      <c r="G53" s="746"/>
      <c r="H53" s="746"/>
      <c r="I53" s="746"/>
      <c r="J53" s="746"/>
      <c r="K53" s="746"/>
      <c r="L53" s="801"/>
      <c r="M53" s="804"/>
      <c r="N53" s="195" t="s">
        <v>616</v>
      </c>
      <c r="O53" s="44" t="s">
        <v>196</v>
      </c>
      <c r="P53" s="4" t="s">
        <v>197</v>
      </c>
      <c r="Q53" s="4" t="s">
        <v>66</v>
      </c>
      <c r="R53" s="44">
        <v>0</v>
      </c>
      <c r="S53" s="44">
        <v>2016</v>
      </c>
      <c r="T53" s="25">
        <v>0.8</v>
      </c>
      <c r="U53" s="25">
        <v>1</v>
      </c>
      <c r="V53" s="47">
        <v>1</v>
      </c>
      <c r="W53" s="9" t="s">
        <v>264</v>
      </c>
      <c r="X53" s="9"/>
      <c r="Y53" s="344" t="s">
        <v>377</v>
      </c>
      <c r="Z53" s="12"/>
    </row>
    <row r="54" spans="1:26" s="18" customFormat="1" ht="93.75" customHeight="1" x14ac:dyDescent="0.25">
      <c r="A54" s="746"/>
      <c r="B54" s="701"/>
      <c r="C54" s="778"/>
      <c r="D54" s="779"/>
      <c r="E54" s="746"/>
      <c r="F54" s="746"/>
      <c r="G54" s="746"/>
      <c r="H54" s="746"/>
      <c r="I54" s="746"/>
      <c r="J54" s="746"/>
      <c r="K54" s="746"/>
      <c r="L54" s="802"/>
      <c r="M54" s="705"/>
      <c r="N54" s="44" t="s">
        <v>617</v>
      </c>
      <c r="O54" s="44" t="s">
        <v>198</v>
      </c>
      <c r="P54" s="44" t="s">
        <v>199</v>
      </c>
      <c r="Q54" s="44" t="s">
        <v>66</v>
      </c>
      <c r="R54" s="44">
        <v>75</v>
      </c>
      <c r="S54" s="44">
        <v>2016</v>
      </c>
      <c r="T54" s="44">
        <v>100</v>
      </c>
      <c r="U54" s="44">
        <v>100</v>
      </c>
      <c r="V54" s="345">
        <v>0.75</v>
      </c>
      <c r="W54" s="9" t="s">
        <v>265</v>
      </c>
      <c r="X54" s="9" t="s">
        <v>266</v>
      </c>
      <c r="Y54" s="346" t="s">
        <v>367</v>
      </c>
      <c r="Z54" s="12"/>
    </row>
    <row r="55" spans="1:26" ht="15" customHeight="1" x14ac:dyDescent="0.25">
      <c r="M55" s="159"/>
      <c r="V55" s="48"/>
      <c r="W55" s="8"/>
      <c r="X55" s="8"/>
    </row>
    <row r="56" spans="1:26" x14ac:dyDescent="0.25">
      <c r="M56" s="181"/>
      <c r="W56" s="8"/>
      <c r="X56" s="8"/>
    </row>
    <row r="57" spans="1:26" x14ac:dyDescent="0.25">
      <c r="W57" s="8"/>
      <c r="X57" s="8"/>
    </row>
    <row r="58" spans="1:26" ht="15" customHeight="1" x14ac:dyDescent="0.25">
      <c r="M58" s="18" t="s">
        <v>320</v>
      </c>
      <c r="W58" s="8"/>
      <c r="X58" s="8"/>
    </row>
    <row r="59" spans="1:26" x14ac:dyDescent="0.25">
      <c r="M59" s="18" t="s">
        <v>321</v>
      </c>
      <c r="W59" s="8"/>
      <c r="X59" s="8"/>
    </row>
    <row r="60" spans="1:26" ht="15" customHeight="1" x14ac:dyDescent="0.25">
      <c r="W60" s="8"/>
      <c r="X60" s="8"/>
    </row>
    <row r="61" spans="1:26" x14ac:dyDescent="0.25">
      <c r="W61" s="8"/>
      <c r="X61" s="8"/>
    </row>
    <row r="62" spans="1:26" ht="15" customHeight="1" x14ac:dyDescent="0.25">
      <c r="W62" s="8"/>
      <c r="X62" s="8"/>
    </row>
    <row r="63" spans="1:26" x14ac:dyDescent="0.25">
      <c r="W63" s="8"/>
      <c r="X63" s="8"/>
    </row>
    <row r="64" spans="1:26" x14ac:dyDescent="0.25">
      <c r="W64" s="8"/>
      <c r="X64" s="8"/>
    </row>
    <row r="65" spans="23:24" ht="15" customHeight="1" x14ac:dyDescent="0.25">
      <c r="W65" s="8"/>
      <c r="X65" s="8"/>
    </row>
    <row r="66" spans="23:24" x14ac:dyDescent="0.25">
      <c r="W66" s="8"/>
      <c r="X66" s="8"/>
    </row>
    <row r="67" spans="23:24" x14ac:dyDescent="0.25">
      <c r="W67" s="8"/>
      <c r="X67" s="8"/>
    </row>
    <row r="68" spans="23:24" ht="15" customHeight="1" x14ac:dyDescent="0.25">
      <c r="W68" s="8"/>
      <c r="X68" s="8"/>
    </row>
    <row r="69" spans="23:24" x14ac:dyDescent="0.25">
      <c r="W69" s="8"/>
      <c r="X69" s="8"/>
    </row>
    <row r="70" spans="23:24" x14ac:dyDescent="0.25">
      <c r="W70" s="8"/>
      <c r="X70" s="8"/>
    </row>
    <row r="71" spans="23:24" ht="15" customHeight="1" x14ac:dyDescent="0.25">
      <c r="W71" s="8"/>
      <c r="X71" s="8"/>
    </row>
    <row r="72" spans="23:24" x14ac:dyDescent="0.25">
      <c r="W72" s="8"/>
      <c r="X72" s="8"/>
    </row>
    <row r="73" spans="23:24" x14ac:dyDescent="0.25">
      <c r="W73" s="8"/>
      <c r="X73" s="8"/>
    </row>
    <row r="74" spans="23:24" x14ac:dyDescent="0.25">
      <c r="W74" s="8"/>
      <c r="X74" s="8"/>
    </row>
    <row r="75" spans="23:24" x14ac:dyDescent="0.25">
      <c r="W75" s="8"/>
      <c r="X75" s="8"/>
    </row>
    <row r="76" spans="23:24" x14ac:dyDescent="0.25">
      <c r="W76" s="8"/>
      <c r="X76" s="8"/>
    </row>
    <row r="77" spans="23:24" ht="15" customHeight="1" x14ac:dyDescent="0.25">
      <c r="W77" s="8"/>
      <c r="X77" s="8"/>
    </row>
    <row r="78" spans="23:24" x14ac:dyDescent="0.25">
      <c r="W78" s="8"/>
      <c r="X78" s="8"/>
    </row>
    <row r="79" spans="23:24" x14ac:dyDescent="0.25">
      <c r="W79" s="8"/>
      <c r="X79" s="8"/>
    </row>
    <row r="80" spans="23:24" x14ac:dyDescent="0.25">
      <c r="W80" s="8"/>
      <c r="X80" s="8"/>
    </row>
    <row r="81" spans="23:24" x14ac:dyDescent="0.25">
      <c r="W81" s="8"/>
      <c r="X81" s="8"/>
    </row>
    <row r="82" spans="23:24" x14ac:dyDescent="0.25">
      <c r="W82" s="8"/>
      <c r="X82" s="8"/>
    </row>
    <row r="83" spans="23:24" x14ac:dyDescent="0.25">
      <c r="W83" s="8"/>
      <c r="X83" s="8"/>
    </row>
    <row r="84" spans="23:24" x14ac:dyDescent="0.25">
      <c r="W84" s="8"/>
      <c r="X84" s="8"/>
    </row>
    <row r="85" spans="23:24" x14ac:dyDescent="0.25">
      <c r="W85" s="8"/>
      <c r="X85" s="8"/>
    </row>
    <row r="86" spans="23:24" x14ac:dyDescent="0.25">
      <c r="W86" s="8"/>
      <c r="X86" s="8"/>
    </row>
    <row r="87" spans="23:24" ht="15" customHeight="1" x14ac:dyDescent="0.25">
      <c r="W87" s="8"/>
      <c r="X87" s="8"/>
    </row>
    <row r="88" spans="23:24" x14ac:dyDescent="0.25">
      <c r="W88" s="8"/>
      <c r="X88" s="8"/>
    </row>
    <row r="89" spans="23:24" ht="15" customHeight="1" x14ac:dyDescent="0.25">
      <c r="W89" s="8"/>
      <c r="X89" s="8"/>
    </row>
    <row r="90" spans="23:24" x14ac:dyDescent="0.25">
      <c r="W90" s="8"/>
      <c r="X90" s="8"/>
    </row>
    <row r="91" spans="23:24" ht="15" customHeight="1" x14ac:dyDescent="0.25">
      <c r="W91" s="8"/>
      <c r="X91" s="8"/>
    </row>
    <row r="92" spans="23:24" x14ac:dyDescent="0.25">
      <c r="W92" s="8"/>
      <c r="X92" s="8"/>
    </row>
    <row r="93" spans="23:24" x14ac:dyDescent="0.25">
      <c r="W93" s="8"/>
      <c r="X93" s="8"/>
    </row>
    <row r="94" spans="23:24" x14ac:dyDescent="0.25">
      <c r="W94" s="8"/>
      <c r="X94" s="8"/>
    </row>
    <row r="95" spans="23:24" ht="15" customHeight="1" x14ac:dyDescent="0.25">
      <c r="W95" s="8"/>
      <c r="X95" s="8"/>
    </row>
    <row r="96" spans="23:24" x14ac:dyDescent="0.25">
      <c r="W96" s="8"/>
      <c r="X96" s="8"/>
    </row>
    <row r="97" spans="23:24" x14ac:dyDescent="0.25">
      <c r="W97" s="8"/>
      <c r="X97" s="8"/>
    </row>
    <row r="98" spans="23:24" ht="15" customHeight="1" x14ac:dyDescent="0.25">
      <c r="W98" s="8"/>
      <c r="X98" s="8"/>
    </row>
    <row r="99" spans="23:24" x14ac:dyDescent="0.25">
      <c r="W99" s="8"/>
      <c r="X99" s="8"/>
    </row>
    <row r="100" spans="23:24" x14ac:dyDescent="0.25">
      <c r="W100" s="8"/>
      <c r="X100" s="8"/>
    </row>
    <row r="101" spans="23:24" ht="15" customHeight="1" x14ac:dyDescent="0.25">
      <c r="W101" s="8"/>
      <c r="X101" s="8"/>
    </row>
    <row r="102" spans="23:24" x14ac:dyDescent="0.25">
      <c r="W102" s="8"/>
      <c r="X102" s="8"/>
    </row>
    <row r="103" spans="23:24" x14ac:dyDescent="0.25">
      <c r="W103" s="8"/>
      <c r="X103" s="8"/>
    </row>
    <row r="104" spans="23:24" ht="15" customHeight="1" x14ac:dyDescent="0.25">
      <c r="W104" s="8"/>
      <c r="X104" s="8"/>
    </row>
    <row r="105" spans="23:24" x14ac:dyDescent="0.25">
      <c r="W105" s="8"/>
      <c r="X105" s="8"/>
    </row>
    <row r="106" spans="23:24" x14ac:dyDescent="0.25">
      <c r="W106" s="8"/>
      <c r="X106" s="8"/>
    </row>
    <row r="107" spans="23:24" x14ac:dyDescent="0.25">
      <c r="W107" s="8"/>
      <c r="X107" s="8"/>
    </row>
    <row r="108" spans="23:24" x14ac:dyDescent="0.25">
      <c r="W108" s="8"/>
      <c r="X108" s="8"/>
    </row>
    <row r="109" spans="23:24" x14ac:dyDescent="0.25">
      <c r="W109" s="8"/>
      <c r="X109" s="8"/>
    </row>
    <row r="110" spans="23:24" x14ac:dyDescent="0.25">
      <c r="W110" s="8"/>
      <c r="X110" s="8"/>
    </row>
    <row r="111" spans="23:24" x14ac:dyDescent="0.25">
      <c r="W111" s="8"/>
      <c r="X111" s="8"/>
    </row>
    <row r="112" spans="23:24" x14ac:dyDescent="0.25">
      <c r="W112" s="8"/>
      <c r="X112" s="8"/>
    </row>
    <row r="113" spans="23:24" x14ac:dyDescent="0.25">
      <c r="W113" s="8"/>
      <c r="X113" s="8"/>
    </row>
    <row r="114" spans="23:24" x14ac:dyDescent="0.25">
      <c r="W114" s="8"/>
      <c r="X114" s="8"/>
    </row>
    <row r="115" spans="23:24" x14ac:dyDescent="0.25">
      <c r="W115" s="8"/>
      <c r="X115" s="8"/>
    </row>
    <row r="116" spans="23:24" x14ac:dyDescent="0.25">
      <c r="W116" s="8"/>
      <c r="X116" s="8"/>
    </row>
    <row r="117" spans="23:24" x14ac:dyDescent="0.25">
      <c r="W117" s="8"/>
      <c r="X117" s="8"/>
    </row>
    <row r="118" spans="23:24" x14ac:dyDescent="0.25">
      <c r="W118" s="8"/>
      <c r="X118" s="8"/>
    </row>
    <row r="119" spans="23:24" x14ac:dyDescent="0.25">
      <c r="W119" s="8"/>
      <c r="X119" s="8"/>
    </row>
    <row r="120" spans="23:24" x14ac:dyDescent="0.25">
      <c r="W120" s="8"/>
      <c r="X120" s="8"/>
    </row>
    <row r="121" spans="23:24" x14ac:dyDescent="0.25">
      <c r="W121" s="8"/>
      <c r="X121" s="8"/>
    </row>
    <row r="122" spans="23:24" x14ac:dyDescent="0.25">
      <c r="W122" s="8"/>
      <c r="X122" s="8"/>
    </row>
    <row r="123" spans="23:24" x14ac:dyDescent="0.25">
      <c r="W123" s="8"/>
      <c r="X123" s="8"/>
    </row>
    <row r="124" spans="23:24" x14ac:dyDescent="0.25">
      <c r="W124" s="8"/>
      <c r="X124" s="8"/>
    </row>
    <row r="125" spans="23:24" x14ac:dyDescent="0.25">
      <c r="W125" s="8"/>
      <c r="X125" s="8"/>
    </row>
    <row r="126" spans="23:24" x14ac:dyDescent="0.25">
      <c r="W126" s="8"/>
      <c r="X126" s="8"/>
    </row>
    <row r="127" spans="23:24" x14ac:dyDescent="0.25">
      <c r="W127" s="8"/>
      <c r="X127" s="8"/>
    </row>
    <row r="128" spans="23:24" x14ac:dyDescent="0.25">
      <c r="W128" s="8"/>
      <c r="X128" s="8"/>
    </row>
    <row r="129" spans="23:24" x14ac:dyDescent="0.25">
      <c r="W129" s="8"/>
      <c r="X129" s="8"/>
    </row>
    <row r="130" spans="23:24" x14ac:dyDescent="0.25">
      <c r="W130" s="8"/>
      <c r="X130" s="8"/>
    </row>
    <row r="131" spans="23:24" x14ac:dyDescent="0.25">
      <c r="W131" s="8"/>
      <c r="X131" s="8"/>
    </row>
    <row r="132" spans="23:24" x14ac:dyDescent="0.25">
      <c r="W132" s="8"/>
      <c r="X132" s="8"/>
    </row>
    <row r="133" spans="23:24" x14ac:dyDescent="0.25">
      <c r="W133" s="8"/>
      <c r="X133" s="8"/>
    </row>
    <row r="134" spans="23:24" x14ac:dyDescent="0.25">
      <c r="W134" s="8"/>
      <c r="X134" s="8"/>
    </row>
    <row r="135" spans="23:24" x14ac:dyDescent="0.25">
      <c r="W135" s="8"/>
      <c r="X135" s="8"/>
    </row>
    <row r="136" spans="23:24" x14ac:dyDescent="0.25">
      <c r="W136" s="8"/>
      <c r="X136" s="8"/>
    </row>
    <row r="137" spans="23:24" x14ac:dyDescent="0.25">
      <c r="W137" s="8"/>
      <c r="X137" s="8"/>
    </row>
    <row r="138" spans="23:24" x14ac:dyDescent="0.25">
      <c r="W138" s="8"/>
      <c r="X138" s="8"/>
    </row>
    <row r="139" spans="23:24" x14ac:dyDescent="0.25">
      <c r="W139" s="8"/>
      <c r="X139" s="8"/>
    </row>
    <row r="140" spans="23:24" x14ac:dyDescent="0.25">
      <c r="W140" s="8"/>
      <c r="X140" s="8"/>
    </row>
    <row r="141" spans="23:24" x14ac:dyDescent="0.25">
      <c r="W141" s="8"/>
      <c r="X141" s="8"/>
    </row>
  </sheetData>
  <mergeCells count="162">
    <mergeCell ref="A18:A19"/>
    <mergeCell ref="B18:B19"/>
    <mergeCell ref="C18:D19"/>
    <mergeCell ref="E18:E19"/>
    <mergeCell ref="F18:F19"/>
    <mergeCell ref="A13:A14"/>
    <mergeCell ref="B13:B14"/>
    <mergeCell ref="C13:D14"/>
    <mergeCell ref="E13:E14"/>
    <mergeCell ref="F13:F14"/>
    <mergeCell ref="J34:J38"/>
    <mergeCell ref="E40:E44"/>
    <mergeCell ref="F40:F44"/>
    <mergeCell ref="G40:G44"/>
    <mergeCell ref="AV7:CE7"/>
    <mergeCell ref="C8:D8"/>
    <mergeCell ref="E8:AR8"/>
    <mergeCell ref="AV8:CE8"/>
    <mergeCell ref="E10:E12"/>
    <mergeCell ref="N18:N19"/>
    <mergeCell ref="J13:J14"/>
    <mergeCell ref="K13:K14"/>
    <mergeCell ref="L13:L14"/>
    <mergeCell ref="M13:M14"/>
    <mergeCell ref="O18:O19"/>
    <mergeCell ref="V10:V12"/>
    <mergeCell ref="Y10:Y12"/>
    <mergeCell ref="O10:S10"/>
    <mergeCell ref="L40:L44"/>
    <mergeCell ref="M40:M44"/>
    <mergeCell ref="L46:L54"/>
    <mergeCell ref="M46:M54"/>
    <mergeCell ref="L16:L17"/>
    <mergeCell ref="M16:M17"/>
    <mergeCell ref="L22:L23"/>
    <mergeCell ref="M22:M23"/>
    <mergeCell ref="L27:L28"/>
    <mergeCell ref="M27:M28"/>
    <mergeCell ref="L34:L38"/>
    <mergeCell ref="M34:M38"/>
    <mergeCell ref="M25:M26"/>
    <mergeCell ref="L25:L26"/>
    <mergeCell ref="L32:L33"/>
    <mergeCell ref="M32:M33"/>
    <mergeCell ref="E2:O2"/>
    <mergeCell ref="A3:C3"/>
    <mergeCell ref="E3:AG3"/>
    <mergeCell ref="A4:D4"/>
    <mergeCell ref="E4:AG4"/>
    <mergeCell ref="G25:G26"/>
    <mergeCell ref="F25:F26"/>
    <mergeCell ref="C24:D24"/>
    <mergeCell ref="E22:E23"/>
    <mergeCell ref="F22:F23"/>
    <mergeCell ref="H25:H26"/>
    <mergeCell ref="K25:K26"/>
    <mergeCell ref="C7:D7"/>
    <mergeCell ref="E7:AR7"/>
    <mergeCell ref="N10:N12"/>
    <mergeCell ref="K22:K23"/>
    <mergeCell ref="A10:A12"/>
    <mergeCell ref="B10:B12"/>
    <mergeCell ref="J25:J26"/>
    <mergeCell ref="E25:E26"/>
    <mergeCell ref="J22:J23"/>
    <mergeCell ref="H13:H14"/>
    <mergeCell ref="I13:I14"/>
    <mergeCell ref="H16:H17"/>
    <mergeCell ref="J32:J33"/>
    <mergeCell ref="E27:E28"/>
    <mergeCell ref="F27:F28"/>
    <mergeCell ref="G27:G28"/>
    <mergeCell ref="H32:H33"/>
    <mergeCell ref="I32:I33"/>
    <mergeCell ref="H27:H28"/>
    <mergeCell ref="K32:K33"/>
    <mergeCell ref="K27:K28"/>
    <mergeCell ref="K46:K54"/>
    <mergeCell ref="A27:A28"/>
    <mergeCell ref="B27:B28"/>
    <mergeCell ref="C27:D28"/>
    <mergeCell ref="E46:E54"/>
    <mergeCell ref="F46:F54"/>
    <mergeCell ref="G46:G54"/>
    <mergeCell ref="H46:H54"/>
    <mergeCell ref="E34:E38"/>
    <mergeCell ref="F34:F38"/>
    <mergeCell ref="G34:G38"/>
    <mergeCell ref="H34:H38"/>
    <mergeCell ref="C39:D39"/>
    <mergeCell ref="I34:I38"/>
    <mergeCell ref="B40:B44"/>
    <mergeCell ref="C40:D44"/>
    <mergeCell ref="H40:H44"/>
    <mergeCell ref="G32:G33"/>
    <mergeCell ref="J40:J44"/>
    <mergeCell ref="I46:I54"/>
    <mergeCell ref="J46:J54"/>
    <mergeCell ref="K34:K38"/>
    <mergeCell ref="E32:E33"/>
    <mergeCell ref="K40:K44"/>
    <mergeCell ref="A46:A54"/>
    <mergeCell ref="C45:D45"/>
    <mergeCell ref="B46:B54"/>
    <mergeCell ref="C46:D54"/>
    <mergeCell ref="A40:A44"/>
    <mergeCell ref="I40:I44"/>
    <mergeCell ref="B34:B38"/>
    <mergeCell ref="I25:I26"/>
    <mergeCell ref="F32:F33"/>
    <mergeCell ref="A34:A38"/>
    <mergeCell ref="A32:A33"/>
    <mergeCell ref="A25:A26"/>
    <mergeCell ref="B25:B26"/>
    <mergeCell ref="C25:D26"/>
    <mergeCell ref="C16:D17"/>
    <mergeCell ref="E16:E17"/>
    <mergeCell ref="B32:B33"/>
    <mergeCell ref="C32:D33"/>
    <mergeCell ref="B22:B23"/>
    <mergeCell ref="C22:D23"/>
    <mergeCell ref="I27:I28"/>
    <mergeCell ref="G22:G23"/>
    <mergeCell ref="H22:H23"/>
    <mergeCell ref="I22:I23"/>
    <mergeCell ref="C20:D20"/>
    <mergeCell ref="C21:D21"/>
    <mergeCell ref="G13:G14"/>
    <mergeCell ref="C34:D38"/>
    <mergeCell ref="A22:A23"/>
    <mergeCell ref="J27:J28"/>
    <mergeCell ref="C29:D29"/>
    <mergeCell ref="C30:D30"/>
    <mergeCell ref="C31:D31"/>
    <mergeCell ref="X10:X12"/>
    <mergeCell ref="U9:X9"/>
    <mergeCell ref="L9:M9"/>
    <mergeCell ref="K16:K17"/>
    <mergeCell ref="F11:F12"/>
    <mergeCell ref="G11:G12"/>
    <mergeCell ref="H11:H12"/>
    <mergeCell ref="I11:J11"/>
    <mergeCell ref="F10:J10"/>
    <mergeCell ref="C10:D12"/>
    <mergeCell ref="I16:I17"/>
    <mergeCell ref="J16:J17"/>
    <mergeCell ref="F16:F17"/>
    <mergeCell ref="G16:G17"/>
    <mergeCell ref="C15:D15"/>
    <mergeCell ref="A16:A17"/>
    <mergeCell ref="B16:B17"/>
    <mergeCell ref="Z10:Z12"/>
    <mergeCell ref="O11:O12"/>
    <mergeCell ref="R11:S11"/>
    <mergeCell ref="P11:P12"/>
    <mergeCell ref="T10:T12"/>
    <mergeCell ref="U10:U12"/>
    <mergeCell ref="L10:L12"/>
    <mergeCell ref="M10:M12"/>
    <mergeCell ref="K10:K12"/>
    <mergeCell ref="W10:W12"/>
    <mergeCell ref="Q11:Q12"/>
  </mergeCells>
  <dataValidations count="1">
    <dataValidation operator="greaterThan" allowBlank="1" showInputMessage="1" showErrorMessage="1" sqref="N25 E32:E33 E40:E47"/>
  </dataValidations>
  <hyperlinks>
    <hyperlink ref="Z14" r:id="rId1"/>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92"/>
  <sheetViews>
    <sheetView tabSelected="1" topLeftCell="K1" zoomScale="70" zoomScaleNormal="70" workbookViewId="0">
      <pane ySplit="14" topLeftCell="A15" activePane="bottomLeft" state="frozen"/>
      <selection pane="bottomLeft" activeCell="N60" sqref="N60:O62"/>
    </sheetView>
  </sheetViews>
  <sheetFormatPr baseColWidth="10" defaultRowHeight="18.75" x14ac:dyDescent="0.3"/>
  <cols>
    <col min="1" max="1" width="9" customWidth="1"/>
    <col min="2" max="2" width="11.85546875" customWidth="1"/>
    <col min="3" max="3" width="2.140625" style="418" customWidth="1"/>
    <col min="4" max="4" width="4.42578125" style="418" customWidth="1"/>
    <col min="5" max="5" width="13.85546875" customWidth="1"/>
    <col min="6" max="8" width="10.42578125" customWidth="1"/>
    <col min="9" max="11" width="7.5703125" customWidth="1"/>
    <col min="12" max="12" width="12.28515625" customWidth="1"/>
    <col min="13" max="13" width="14.42578125" customWidth="1"/>
    <col min="14" max="14" width="15" style="400" customWidth="1"/>
    <col min="15" max="15" width="19.28515625" style="493" customWidth="1"/>
    <col min="16" max="16" width="4.140625" customWidth="1"/>
    <col min="17" max="17" width="17.7109375" style="400" customWidth="1"/>
    <col min="18" max="18" width="14.7109375" customWidth="1"/>
    <col min="19" max="19" width="14.28515625" style="462" customWidth="1"/>
    <col min="20" max="22" width="7.140625" customWidth="1"/>
    <col min="23" max="23" width="7.140625" style="478" customWidth="1"/>
    <col min="24" max="24" width="11.28515625" style="383" customWidth="1"/>
    <col min="25" max="25" width="11.28515625" style="8" customWidth="1"/>
    <col min="26" max="27" width="11.28515625" style="338" customWidth="1"/>
    <col min="28" max="30" width="8.28515625" customWidth="1"/>
    <col min="31" max="31" width="18.5703125" customWidth="1"/>
    <col min="32" max="32" width="15.28515625" customWidth="1"/>
    <col min="34" max="34" width="11.42578125" style="413"/>
  </cols>
  <sheetData>
    <row r="1" spans="1:47" s="8" customFormat="1" ht="15.75" customHeight="1" x14ac:dyDescent="0.25">
      <c r="A1" s="386">
        <f>1877*20%</f>
        <v>375.40000000000003</v>
      </c>
      <c r="B1" s="386">
        <f>894+849+31+103</f>
        <v>1877</v>
      </c>
      <c r="C1" s="414"/>
      <c r="D1" s="833" t="s">
        <v>771</v>
      </c>
      <c r="E1" s="833"/>
      <c r="F1" s="833"/>
      <c r="G1" s="833"/>
      <c r="H1" s="833"/>
      <c r="I1" s="833"/>
      <c r="J1" s="833"/>
      <c r="K1" s="833"/>
      <c r="L1" s="833"/>
      <c r="M1" s="833"/>
      <c r="N1" s="833"/>
      <c r="O1" s="833"/>
      <c r="P1" s="833"/>
      <c r="Q1" s="833"/>
      <c r="R1" s="833"/>
      <c r="S1" s="833"/>
      <c r="T1" s="833"/>
      <c r="U1" s="833"/>
      <c r="V1" s="833"/>
      <c r="W1" s="833"/>
      <c r="X1" s="833"/>
      <c r="Y1" s="833"/>
      <c r="Z1" s="387"/>
      <c r="AA1" s="387">
        <f>6*12</f>
        <v>72</v>
      </c>
      <c r="AB1" s="388"/>
      <c r="AC1" s="388"/>
      <c r="AD1" s="388"/>
      <c r="AE1" s="388"/>
      <c r="AF1" s="388"/>
      <c r="AG1" s="388"/>
      <c r="AH1" s="410"/>
      <c r="AI1" s="388"/>
      <c r="AJ1" s="388"/>
      <c r="AK1" s="388"/>
      <c r="AL1" s="388"/>
      <c r="AM1" s="388"/>
      <c r="AN1" s="388"/>
      <c r="AO1" s="388"/>
      <c r="AP1" s="388"/>
      <c r="AQ1" s="388"/>
      <c r="AR1" s="388"/>
      <c r="AS1" s="388"/>
    </row>
    <row r="2" spans="1:47" s="8" customFormat="1" ht="15.75" hidden="1" customHeight="1" x14ac:dyDescent="0.25">
      <c r="A2" s="386"/>
      <c r="B2" s="386"/>
      <c r="C2" s="414"/>
      <c r="D2" s="833" t="s">
        <v>772</v>
      </c>
      <c r="E2" s="833"/>
      <c r="F2" s="833"/>
      <c r="G2" s="833"/>
      <c r="H2" s="833"/>
      <c r="I2" s="833"/>
      <c r="J2" s="833"/>
      <c r="K2" s="833"/>
      <c r="L2" s="833"/>
      <c r="M2" s="833"/>
      <c r="N2" s="833"/>
      <c r="O2" s="833"/>
      <c r="P2" s="833"/>
      <c r="Q2" s="833"/>
      <c r="R2" s="833"/>
      <c r="S2" s="833"/>
      <c r="T2" s="833"/>
      <c r="U2" s="833"/>
      <c r="V2" s="833"/>
      <c r="W2" s="833"/>
      <c r="X2" s="833"/>
      <c r="Y2" s="833"/>
      <c r="Z2" s="387"/>
      <c r="AA2" s="387"/>
      <c r="AB2" s="388"/>
      <c r="AC2" s="388"/>
      <c r="AD2" s="388"/>
      <c r="AE2" s="388"/>
      <c r="AF2" s="388"/>
      <c r="AG2" s="388"/>
      <c r="AH2" s="410"/>
      <c r="AI2" s="388"/>
      <c r="AJ2" s="388"/>
      <c r="AK2" s="388"/>
      <c r="AL2" s="388"/>
      <c r="AM2" s="388"/>
      <c r="AN2" s="388"/>
      <c r="AO2" s="388"/>
      <c r="AP2" s="388"/>
      <c r="AQ2" s="388"/>
      <c r="AR2" s="388"/>
      <c r="AS2" s="388"/>
    </row>
    <row r="3" spans="1:47" s="8" customFormat="1" ht="15.75" hidden="1" customHeight="1" x14ac:dyDescent="0.25">
      <c r="A3" s="386"/>
      <c r="B3" s="386"/>
      <c r="C3" s="414"/>
      <c r="D3" s="833" t="s">
        <v>773</v>
      </c>
      <c r="E3" s="833"/>
      <c r="F3" s="833"/>
      <c r="G3" s="833"/>
      <c r="H3" s="833"/>
      <c r="I3" s="833"/>
      <c r="J3" s="833"/>
      <c r="K3" s="833"/>
      <c r="L3" s="833"/>
      <c r="M3" s="833"/>
      <c r="N3" s="833"/>
      <c r="O3" s="833"/>
      <c r="P3" s="833"/>
      <c r="Q3" s="833"/>
      <c r="R3" s="833"/>
      <c r="S3" s="833"/>
      <c r="T3" s="833"/>
      <c r="U3" s="833"/>
      <c r="V3" s="833"/>
      <c r="W3" s="833"/>
      <c r="X3" s="833"/>
      <c r="Y3" s="833"/>
      <c r="Z3" s="387"/>
      <c r="AA3" s="387"/>
      <c r="AB3" s="388"/>
      <c r="AC3" s="388"/>
      <c r="AD3" s="388"/>
      <c r="AE3" s="388"/>
      <c r="AF3" s="388"/>
      <c r="AG3" s="388"/>
      <c r="AH3" s="410"/>
      <c r="AI3" s="388"/>
      <c r="AJ3" s="388"/>
      <c r="AK3" s="388"/>
      <c r="AL3" s="388"/>
      <c r="AM3" s="388"/>
      <c r="AN3" s="388"/>
      <c r="AO3" s="388"/>
      <c r="AP3" s="388"/>
      <c r="AQ3" s="388"/>
      <c r="AR3" s="388"/>
      <c r="AS3" s="388"/>
    </row>
    <row r="4" spans="1:47" s="8" customFormat="1" ht="15.75" hidden="1" customHeight="1" x14ac:dyDescent="0.25">
      <c r="A4" s="386"/>
      <c r="B4" s="386"/>
      <c r="C4" s="414"/>
      <c r="D4" s="834" t="s">
        <v>774</v>
      </c>
      <c r="E4" s="834"/>
      <c r="F4" s="834"/>
      <c r="G4" s="834"/>
      <c r="H4" s="834"/>
      <c r="I4" s="834"/>
      <c r="J4" s="834"/>
      <c r="K4" s="834"/>
      <c r="L4" s="834"/>
      <c r="M4" s="834"/>
      <c r="N4" s="834"/>
      <c r="O4" s="834"/>
      <c r="P4" s="834"/>
      <c r="Q4" s="834"/>
      <c r="R4" s="834"/>
      <c r="S4" s="834"/>
      <c r="T4" s="834"/>
      <c r="U4" s="834"/>
      <c r="V4" s="834"/>
      <c r="W4" s="834"/>
      <c r="X4" s="834"/>
      <c r="Y4" s="834"/>
      <c r="Z4" s="389"/>
      <c r="AA4" s="389"/>
      <c r="AB4" s="388"/>
      <c r="AC4" s="388"/>
      <c r="AD4" s="388"/>
      <c r="AE4" s="388"/>
      <c r="AF4" s="388"/>
      <c r="AG4" s="388"/>
      <c r="AH4" s="410"/>
      <c r="AI4" s="388"/>
      <c r="AJ4" s="388"/>
      <c r="AK4" s="388"/>
      <c r="AL4" s="388"/>
      <c r="AM4" s="388"/>
      <c r="AN4" s="388"/>
      <c r="AO4" s="388"/>
      <c r="AP4" s="388"/>
      <c r="AQ4" s="388"/>
      <c r="AR4" s="388"/>
      <c r="AS4" s="388"/>
    </row>
    <row r="5" spans="1:47" hidden="1" x14ac:dyDescent="0.3"/>
    <row r="6" spans="1:47" s="8" customFormat="1" ht="18" hidden="1" customHeight="1" x14ac:dyDescent="0.25">
      <c r="C6" s="415"/>
      <c r="D6" s="835" t="s">
        <v>823</v>
      </c>
      <c r="E6" s="836"/>
      <c r="F6" s="836"/>
      <c r="G6" s="836"/>
      <c r="H6" s="836"/>
      <c r="I6" s="836"/>
      <c r="J6" s="836"/>
      <c r="K6" s="836"/>
      <c r="L6" s="836"/>
      <c r="M6" s="836"/>
      <c r="N6" s="836"/>
      <c r="O6" s="836"/>
      <c r="P6" s="836"/>
      <c r="Q6" s="836"/>
      <c r="R6" s="836"/>
      <c r="S6" s="836"/>
      <c r="T6" s="836"/>
      <c r="U6" s="836"/>
      <c r="V6" s="836"/>
      <c r="W6" s="836"/>
      <c r="X6" s="837"/>
      <c r="Y6" s="398"/>
      <c r="Z6" s="387"/>
      <c r="AA6" s="387">
        <v>49</v>
      </c>
      <c r="AB6" s="388">
        <v>100</v>
      </c>
      <c r="AC6" s="388"/>
      <c r="AD6" s="388"/>
      <c r="AE6" s="388"/>
      <c r="AF6" s="388"/>
      <c r="AG6" s="388"/>
      <c r="AH6" s="410"/>
      <c r="AI6" s="388"/>
      <c r="AJ6" s="388"/>
      <c r="AK6" s="388"/>
      <c r="AL6" s="388"/>
      <c r="AM6" s="388"/>
      <c r="AN6" s="388"/>
      <c r="AO6" s="388"/>
      <c r="AP6" s="388"/>
      <c r="AQ6" s="388"/>
      <c r="AR6" s="388"/>
      <c r="AS6" s="388"/>
    </row>
    <row r="7" spans="1:47" s="8" customFormat="1" ht="18" hidden="1" customHeight="1" x14ac:dyDescent="0.25">
      <c r="C7" s="415"/>
      <c r="D7" s="835" t="s">
        <v>824</v>
      </c>
      <c r="E7" s="836"/>
      <c r="F7" s="836"/>
      <c r="G7" s="836"/>
      <c r="H7" s="836"/>
      <c r="I7" s="836"/>
      <c r="J7" s="836"/>
      <c r="K7" s="836"/>
      <c r="L7" s="836"/>
      <c r="M7" s="836"/>
      <c r="N7" s="836"/>
      <c r="O7" s="836"/>
      <c r="P7" s="836"/>
      <c r="Q7" s="836"/>
      <c r="R7" s="836"/>
      <c r="S7" s="836"/>
      <c r="T7" s="836"/>
      <c r="U7" s="836"/>
      <c r="V7" s="836"/>
      <c r="W7" s="836"/>
      <c r="X7" s="837"/>
      <c r="Y7" s="398"/>
      <c r="Z7" s="387"/>
      <c r="AA7" s="387">
        <v>50</v>
      </c>
      <c r="AB7" s="388">
        <f>AA7*AB6</f>
        <v>5000</v>
      </c>
      <c r="AC7" s="388"/>
      <c r="AD7" s="388"/>
      <c r="AE7" s="388"/>
      <c r="AF7" s="388"/>
      <c r="AG7" s="388"/>
      <c r="AH7" s="410"/>
      <c r="AI7" s="388"/>
      <c r="AJ7" s="388"/>
      <c r="AK7" s="388"/>
      <c r="AL7" s="388"/>
      <c r="AM7" s="388"/>
      <c r="AN7" s="388"/>
      <c r="AO7" s="388"/>
      <c r="AP7" s="388"/>
      <c r="AQ7" s="388"/>
      <c r="AR7" s="388"/>
      <c r="AS7" s="388"/>
    </row>
    <row r="8" spans="1:47" s="8" customFormat="1" ht="18" hidden="1" customHeight="1" x14ac:dyDescent="0.25">
      <c r="C8" s="415"/>
      <c r="D8" s="838" t="s">
        <v>825</v>
      </c>
      <c r="E8" s="836"/>
      <c r="F8" s="836"/>
      <c r="G8" s="836"/>
      <c r="H8" s="836"/>
      <c r="I8" s="836"/>
      <c r="J8" s="836"/>
      <c r="K8" s="836"/>
      <c r="L8" s="836"/>
      <c r="M8" s="836"/>
      <c r="N8" s="836"/>
      <c r="O8" s="836"/>
      <c r="P8" s="836"/>
      <c r="Q8" s="836"/>
      <c r="R8" s="836"/>
      <c r="S8" s="836"/>
      <c r="T8" s="836"/>
      <c r="U8" s="836"/>
      <c r="V8" s="836"/>
      <c r="W8" s="836"/>
      <c r="X8" s="837"/>
      <c r="Y8" s="398"/>
      <c r="Z8" s="387"/>
      <c r="AA8" s="387">
        <f>6/7</f>
        <v>0.8571428571428571</v>
      </c>
      <c r="AB8" s="388">
        <f>AB7/AA6</f>
        <v>102.04081632653062</v>
      </c>
      <c r="AC8" s="388"/>
      <c r="AD8" s="388"/>
      <c r="AE8" s="388"/>
      <c r="AF8" s="388"/>
      <c r="AG8" s="388"/>
      <c r="AH8" s="410"/>
      <c r="AI8" s="388"/>
      <c r="AJ8" s="388"/>
      <c r="AK8" s="388"/>
      <c r="AL8" s="388"/>
      <c r="AM8" s="388"/>
      <c r="AN8" s="388"/>
      <c r="AO8" s="388"/>
      <c r="AP8" s="388"/>
      <c r="AQ8" s="388"/>
      <c r="AR8" s="388"/>
      <c r="AS8" s="388"/>
    </row>
    <row r="9" spans="1:47" s="8" customFormat="1" ht="18" hidden="1" customHeight="1" x14ac:dyDescent="0.25">
      <c r="C9" s="415"/>
      <c r="D9" s="838" t="s">
        <v>826</v>
      </c>
      <c r="E9" s="836"/>
      <c r="F9" s="836"/>
      <c r="G9" s="836"/>
      <c r="H9" s="836"/>
      <c r="I9" s="836"/>
      <c r="J9" s="836"/>
      <c r="K9" s="836"/>
      <c r="L9" s="836"/>
      <c r="M9" s="836"/>
      <c r="N9" s="836"/>
      <c r="O9" s="836"/>
      <c r="P9" s="836"/>
      <c r="Q9" s="836"/>
      <c r="R9" s="836"/>
      <c r="S9" s="836"/>
      <c r="T9" s="836"/>
      <c r="U9" s="836"/>
      <c r="V9" s="836"/>
      <c r="W9" s="836"/>
      <c r="X9" s="837"/>
      <c r="Y9" s="398"/>
      <c r="Z9" s="387"/>
      <c r="AA9" s="387"/>
      <c r="AB9" s="388"/>
      <c r="AC9" s="388"/>
      <c r="AD9" s="388"/>
      <c r="AE9" s="388"/>
      <c r="AF9" s="388"/>
      <c r="AG9" s="388"/>
      <c r="AH9" s="410"/>
      <c r="AI9" s="388"/>
      <c r="AJ9" s="388"/>
      <c r="AK9" s="388"/>
      <c r="AL9" s="388"/>
      <c r="AM9" s="388"/>
      <c r="AN9" s="388"/>
      <c r="AO9" s="388"/>
      <c r="AP9" s="388"/>
      <c r="AQ9" s="388"/>
      <c r="AR9" s="388"/>
      <c r="AS9" s="388"/>
    </row>
    <row r="10" spans="1:47" ht="12" hidden="1" customHeight="1" x14ac:dyDescent="0.25">
      <c r="A10" s="399"/>
      <c r="B10" s="400"/>
      <c r="C10" s="416"/>
      <c r="D10" s="417"/>
      <c r="E10" s="403"/>
      <c r="F10" s="402"/>
      <c r="G10" s="404"/>
      <c r="H10" s="404"/>
      <c r="I10" s="404"/>
      <c r="J10" s="404"/>
      <c r="K10" s="404"/>
      <c r="L10" s="404"/>
      <c r="M10" s="405"/>
      <c r="N10" s="468"/>
      <c r="O10" s="468"/>
      <c r="P10" s="406"/>
      <c r="Q10" s="468"/>
      <c r="R10" s="406"/>
      <c r="S10" s="404"/>
      <c r="T10" s="406"/>
      <c r="U10" s="406"/>
      <c r="V10" s="406"/>
      <c r="W10" s="479"/>
      <c r="X10" s="406"/>
      <c r="Y10" s="496"/>
      <c r="Z10" s="406"/>
      <c r="AA10" s="406"/>
      <c r="AB10" s="401"/>
      <c r="AC10" s="401"/>
      <c r="AD10" s="18"/>
      <c r="AE10" s="18"/>
      <c r="AF10" s="18"/>
      <c r="AG10" s="18"/>
      <c r="AH10" s="411"/>
      <c r="AI10" s="18"/>
      <c r="AJ10" s="18"/>
      <c r="AK10" s="18"/>
      <c r="AL10" s="18"/>
      <c r="AM10" s="18"/>
      <c r="AN10" s="18"/>
      <c r="AO10" s="18"/>
      <c r="AP10" s="18"/>
      <c r="AQ10" s="18"/>
      <c r="AR10" s="18"/>
      <c r="AS10" s="18"/>
      <c r="AT10" s="18"/>
      <c r="AU10" s="18"/>
    </row>
    <row r="11" spans="1:47" s="1" customFormat="1" ht="15.75" customHeight="1" x14ac:dyDescent="0.25">
      <c r="A11" s="788"/>
      <c r="B11" s="788"/>
      <c r="C11" s="788"/>
      <c r="D11" s="788"/>
      <c r="E11" s="788"/>
      <c r="F11" s="788"/>
      <c r="G11" s="788"/>
      <c r="H11" s="788"/>
      <c r="I11" s="788"/>
      <c r="J11" s="788"/>
      <c r="K11" s="788"/>
      <c r="L11" s="788"/>
      <c r="M11" s="788"/>
      <c r="N11" s="788"/>
      <c r="O11" s="788"/>
      <c r="P11" s="788"/>
      <c r="Q11" s="788"/>
      <c r="R11" s="788"/>
      <c r="S11" s="788"/>
      <c r="T11" s="788"/>
      <c r="U11" s="788"/>
      <c r="V11" s="788"/>
      <c r="W11" s="788"/>
      <c r="X11" s="788"/>
      <c r="Y11" s="476"/>
      <c r="Z11" s="384"/>
      <c r="AA11" s="384"/>
      <c r="AB11" s="384"/>
      <c r="AC11" s="384"/>
      <c r="AD11" s="384"/>
      <c r="AE11" s="384"/>
      <c r="AF11" s="34"/>
      <c r="AG11" s="34"/>
      <c r="AH11" s="412"/>
    </row>
    <row r="12" spans="1:47" s="385" customFormat="1" ht="15" customHeight="1" x14ac:dyDescent="0.2">
      <c r="A12" s="853" t="s">
        <v>0</v>
      </c>
      <c r="B12" s="854" t="s">
        <v>1</v>
      </c>
      <c r="C12" s="855" t="s">
        <v>2</v>
      </c>
      <c r="D12" s="856"/>
      <c r="E12" s="846" t="s">
        <v>23</v>
      </c>
      <c r="F12" s="861" t="s">
        <v>24</v>
      </c>
      <c r="G12" s="861"/>
      <c r="H12" s="861"/>
      <c r="I12" s="861"/>
      <c r="J12" s="861"/>
      <c r="K12" s="862" t="s">
        <v>25</v>
      </c>
      <c r="L12" s="865" t="s">
        <v>827</v>
      </c>
      <c r="M12" s="866" t="s">
        <v>26</v>
      </c>
      <c r="N12" s="852" t="s">
        <v>828</v>
      </c>
      <c r="O12" s="852" t="s">
        <v>829</v>
      </c>
      <c r="P12" s="863" t="s">
        <v>770</v>
      </c>
      <c r="Q12" s="848" t="s">
        <v>3</v>
      </c>
      <c r="R12" s="847" t="s">
        <v>4</v>
      </c>
      <c r="S12" s="847"/>
      <c r="T12" s="847"/>
      <c r="U12" s="847"/>
      <c r="V12" s="847"/>
      <c r="W12" s="849" t="s">
        <v>27</v>
      </c>
      <c r="X12" s="845" t="s">
        <v>819</v>
      </c>
      <c r="Y12" s="851" t="s">
        <v>830</v>
      </c>
      <c r="Z12" s="845" t="s">
        <v>820</v>
      </c>
      <c r="AA12" s="851" t="s">
        <v>831</v>
      </c>
      <c r="AB12" s="845" t="s">
        <v>821</v>
      </c>
      <c r="AC12" s="851" t="s">
        <v>832</v>
      </c>
      <c r="AD12" s="845" t="s">
        <v>822</v>
      </c>
      <c r="AE12" s="851" t="s">
        <v>30</v>
      </c>
      <c r="AF12" s="851" t="s">
        <v>31</v>
      </c>
      <c r="AG12" s="845" t="s">
        <v>11</v>
      </c>
      <c r="AH12" s="845" t="s">
        <v>12</v>
      </c>
    </row>
    <row r="13" spans="1:47" s="385" customFormat="1" ht="15" customHeight="1" x14ac:dyDescent="0.2">
      <c r="A13" s="853"/>
      <c r="B13" s="854"/>
      <c r="C13" s="857"/>
      <c r="D13" s="858"/>
      <c r="E13" s="846"/>
      <c r="F13" s="846" t="s">
        <v>13</v>
      </c>
      <c r="G13" s="846" t="s">
        <v>14</v>
      </c>
      <c r="H13" s="846" t="s">
        <v>15</v>
      </c>
      <c r="I13" s="846" t="s">
        <v>32</v>
      </c>
      <c r="J13" s="846"/>
      <c r="K13" s="862"/>
      <c r="L13" s="865"/>
      <c r="M13" s="866"/>
      <c r="N13" s="852"/>
      <c r="O13" s="852"/>
      <c r="P13" s="863"/>
      <c r="Q13" s="848"/>
      <c r="R13" s="847" t="s">
        <v>13</v>
      </c>
      <c r="S13" s="864" t="s">
        <v>14</v>
      </c>
      <c r="T13" s="847" t="s">
        <v>15</v>
      </c>
      <c r="U13" s="850" t="s">
        <v>16</v>
      </c>
      <c r="V13" s="850"/>
      <c r="W13" s="849"/>
      <c r="X13" s="845"/>
      <c r="Y13" s="851"/>
      <c r="Z13" s="845"/>
      <c r="AA13" s="851"/>
      <c r="AB13" s="845"/>
      <c r="AC13" s="851"/>
      <c r="AD13" s="845"/>
      <c r="AE13" s="851"/>
      <c r="AF13" s="851"/>
      <c r="AG13" s="845"/>
      <c r="AH13" s="845"/>
    </row>
    <row r="14" spans="1:47" s="385" customFormat="1" ht="54.75" customHeight="1" x14ac:dyDescent="0.2">
      <c r="A14" s="853"/>
      <c r="B14" s="854"/>
      <c r="C14" s="859"/>
      <c r="D14" s="860"/>
      <c r="E14" s="846"/>
      <c r="F14" s="846"/>
      <c r="G14" s="846"/>
      <c r="H14" s="846"/>
      <c r="I14" s="407" t="s">
        <v>33</v>
      </c>
      <c r="J14" s="408" t="s">
        <v>18</v>
      </c>
      <c r="K14" s="862"/>
      <c r="L14" s="865"/>
      <c r="M14" s="866"/>
      <c r="N14" s="852"/>
      <c r="O14" s="852"/>
      <c r="P14" s="863"/>
      <c r="Q14" s="848"/>
      <c r="R14" s="847"/>
      <c r="S14" s="864"/>
      <c r="T14" s="847"/>
      <c r="U14" s="409" t="s">
        <v>17</v>
      </c>
      <c r="V14" s="409" t="s">
        <v>18</v>
      </c>
      <c r="W14" s="849"/>
      <c r="X14" s="845"/>
      <c r="Y14" s="851"/>
      <c r="Z14" s="845"/>
      <c r="AA14" s="851"/>
      <c r="AB14" s="845"/>
      <c r="AC14" s="851"/>
      <c r="AD14" s="845"/>
      <c r="AE14" s="851"/>
      <c r="AF14" s="851"/>
      <c r="AG14" s="845"/>
      <c r="AH14" s="845"/>
    </row>
    <row r="15" spans="1:47" s="425" customFormat="1" ht="161.25" customHeight="1" x14ac:dyDescent="0.2">
      <c r="A15" s="419" t="s">
        <v>61</v>
      </c>
      <c r="B15" s="419" t="s">
        <v>63</v>
      </c>
      <c r="C15" s="839" t="s">
        <v>19</v>
      </c>
      <c r="D15" s="832"/>
      <c r="E15" s="419" t="s">
        <v>64</v>
      </c>
      <c r="F15" s="419" t="s">
        <v>65</v>
      </c>
      <c r="G15" s="419" t="s">
        <v>309</v>
      </c>
      <c r="H15" s="419" t="s">
        <v>66</v>
      </c>
      <c r="I15" s="419">
        <v>0</v>
      </c>
      <c r="J15" s="419">
        <v>2016</v>
      </c>
      <c r="K15" s="458">
        <v>0.1</v>
      </c>
      <c r="L15" s="420">
        <v>0.1</v>
      </c>
      <c r="M15" s="420">
        <v>1</v>
      </c>
      <c r="N15" s="470" t="s">
        <v>835</v>
      </c>
      <c r="O15" s="470" t="s">
        <v>836</v>
      </c>
      <c r="P15" s="419">
        <v>1</v>
      </c>
      <c r="Q15" s="469" t="s">
        <v>638</v>
      </c>
      <c r="R15" s="419" t="s">
        <v>636</v>
      </c>
      <c r="S15" s="463" t="s">
        <v>637</v>
      </c>
      <c r="T15" s="419" t="s">
        <v>73</v>
      </c>
      <c r="U15" s="420">
        <v>0</v>
      </c>
      <c r="V15" s="419">
        <v>2016</v>
      </c>
      <c r="W15" s="480">
        <v>0.2</v>
      </c>
      <c r="X15" s="420">
        <v>0.02</v>
      </c>
      <c r="Y15" s="428">
        <v>0.02</v>
      </c>
      <c r="Z15" s="445">
        <v>0.1</v>
      </c>
      <c r="AA15" s="445">
        <v>0.1</v>
      </c>
      <c r="AB15" s="458">
        <v>0.15</v>
      </c>
      <c r="AC15" s="420"/>
      <c r="AD15" s="458">
        <v>0.2</v>
      </c>
      <c r="AE15" s="420" t="s">
        <v>854</v>
      </c>
      <c r="AF15" s="420" t="s">
        <v>855</v>
      </c>
      <c r="AG15" s="390" t="s">
        <v>587</v>
      </c>
      <c r="AH15" s="424" t="s">
        <v>632</v>
      </c>
    </row>
    <row r="16" spans="1:47" s="425" customFormat="1" ht="188.25" customHeight="1" x14ac:dyDescent="0.2">
      <c r="A16" s="419" t="s">
        <v>62</v>
      </c>
      <c r="B16" s="419" t="s">
        <v>69</v>
      </c>
      <c r="C16" s="839" t="s">
        <v>70</v>
      </c>
      <c r="D16" s="832"/>
      <c r="E16" s="419" t="s">
        <v>818</v>
      </c>
      <c r="F16" s="419" t="s">
        <v>838</v>
      </c>
      <c r="G16" s="419" t="s">
        <v>72</v>
      </c>
      <c r="H16" s="419" t="s">
        <v>73</v>
      </c>
      <c r="I16" s="420">
        <v>0.56000000000000005</v>
      </c>
      <c r="J16" s="419">
        <v>2016</v>
      </c>
      <c r="K16" s="458">
        <v>0.49</v>
      </c>
      <c r="L16" s="420">
        <v>0.5</v>
      </c>
      <c r="M16" s="420">
        <f>K16/L16</f>
        <v>0.98</v>
      </c>
      <c r="N16" s="469" t="s">
        <v>837</v>
      </c>
      <c r="O16" s="470" t="s">
        <v>839</v>
      </c>
      <c r="P16" s="422">
        <v>2</v>
      </c>
      <c r="Q16" s="469" t="s">
        <v>640</v>
      </c>
      <c r="R16" s="419" t="s">
        <v>639</v>
      </c>
      <c r="S16" s="463" t="s">
        <v>641</v>
      </c>
      <c r="T16" s="419" t="s">
        <v>76</v>
      </c>
      <c r="U16" s="419">
        <v>56</v>
      </c>
      <c r="V16" s="419">
        <v>2016</v>
      </c>
      <c r="W16" s="481">
        <v>0.49</v>
      </c>
      <c r="X16" s="420">
        <v>0.55000000000000004</v>
      </c>
      <c r="Y16" s="428">
        <v>0.55000000000000004</v>
      </c>
      <c r="Z16" s="445">
        <v>0.53</v>
      </c>
      <c r="AA16" s="445">
        <v>0.5</v>
      </c>
      <c r="AB16" s="458">
        <v>0.51</v>
      </c>
      <c r="AC16" s="458"/>
      <c r="AD16" s="458">
        <v>0.49</v>
      </c>
      <c r="AE16" s="420" t="s">
        <v>856</v>
      </c>
      <c r="AF16" s="420" t="s">
        <v>857</v>
      </c>
      <c r="AG16" s="390" t="s">
        <v>81</v>
      </c>
      <c r="AH16" s="426" t="s">
        <v>82</v>
      </c>
    </row>
    <row r="17" spans="1:34" s="425" customFormat="1" ht="127.5" customHeight="1" x14ac:dyDescent="0.2">
      <c r="A17" s="822" t="s">
        <v>62</v>
      </c>
      <c r="B17" s="822" t="s">
        <v>79</v>
      </c>
      <c r="C17" s="839" t="s">
        <v>70</v>
      </c>
      <c r="D17" s="839"/>
      <c r="E17" s="822" t="s">
        <v>80</v>
      </c>
      <c r="F17" s="822" t="s">
        <v>83</v>
      </c>
      <c r="G17" s="822" t="s">
        <v>840</v>
      </c>
      <c r="H17" s="822" t="s">
        <v>73</v>
      </c>
      <c r="I17" s="827">
        <f>1331/12023</f>
        <v>0.11070448307410796</v>
      </c>
      <c r="J17" s="822">
        <v>2016</v>
      </c>
      <c r="K17" s="827">
        <v>0.2</v>
      </c>
      <c r="L17" s="827">
        <f>2133/13126</f>
        <v>0.16250190461679109</v>
      </c>
      <c r="M17" s="827">
        <f>L17/K17</f>
        <v>0.81250952308395541</v>
      </c>
      <c r="N17" s="828" t="s">
        <v>841</v>
      </c>
      <c r="O17" s="828" t="s">
        <v>842</v>
      </c>
      <c r="P17" s="422">
        <v>3</v>
      </c>
      <c r="Q17" s="470" t="s">
        <v>642</v>
      </c>
      <c r="R17" s="419" t="s">
        <v>643</v>
      </c>
      <c r="S17" s="463" t="s">
        <v>644</v>
      </c>
      <c r="T17" s="419" t="s">
        <v>73</v>
      </c>
      <c r="U17" s="420">
        <v>0.77</v>
      </c>
      <c r="V17" s="419">
        <v>2016</v>
      </c>
      <c r="W17" s="481">
        <v>0.82</v>
      </c>
      <c r="X17" s="420">
        <v>0.78</v>
      </c>
      <c r="Y17" s="428">
        <v>0.78</v>
      </c>
      <c r="Z17" s="445">
        <v>0.8</v>
      </c>
      <c r="AA17" s="446">
        <v>0.90700000000000003</v>
      </c>
      <c r="AB17" s="458">
        <v>0.81</v>
      </c>
      <c r="AC17" s="458"/>
      <c r="AD17" s="458">
        <v>0.82</v>
      </c>
      <c r="AE17" s="420" t="s">
        <v>858</v>
      </c>
      <c r="AF17" s="460" t="s">
        <v>864</v>
      </c>
      <c r="AG17" s="390" t="s">
        <v>210</v>
      </c>
      <c r="AH17" s="429" t="s">
        <v>211</v>
      </c>
    </row>
    <row r="18" spans="1:34" s="425" customFormat="1" ht="129" customHeight="1" x14ac:dyDescent="0.2">
      <c r="A18" s="822"/>
      <c r="B18" s="822"/>
      <c r="C18" s="839"/>
      <c r="D18" s="839"/>
      <c r="E18" s="822"/>
      <c r="F18" s="822"/>
      <c r="G18" s="822"/>
      <c r="H18" s="822"/>
      <c r="I18" s="827"/>
      <c r="J18" s="822"/>
      <c r="K18" s="827"/>
      <c r="L18" s="827"/>
      <c r="M18" s="827"/>
      <c r="N18" s="828"/>
      <c r="O18" s="828"/>
      <c r="P18" s="422">
        <v>4</v>
      </c>
      <c r="Q18" s="470" t="s">
        <v>645</v>
      </c>
      <c r="R18" s="419" t="s">
        <v>646</v>
      </c>
      <c r="S18" s="463" t="s">
        <v>647</v>
      </c>
      <c r="T18" s="419" t="s">
        <v>73</v>
      </c>
      <c r="U18" s="420">
        <v>0</v>
      </c>
      <c r="V18" s="419">
        <v>2016</v>
      </c>
      <c r="W18" s="481">
        <v>0.82</v>
      </c>
      <c r="X18" s="445">
        <v>0</v>
      </c>
      <c r="Y18" s="428">
        <v>0</v>
      </c>
      <c r="Z18" s="445">
        <v>0.8</v>
      </c>
      <c r="AA18" s="445">
        <v>0.91</v>
      </c>
      <c r="AB18" s="458">
        <v>0.81</v>
      </c>
      <c r="AC18" s="458"/>
      <c r="AD18" s="458">
        <v>0.82</v>
      </c>
      <c r="AE18" s="420" t="s">
        <v>860</v>
      </c>
      <c r="AF18" s="460" t="s">
        <v>859</v>
      </c>
      <c r="AG18" s="390" t="s">
        <v>210</v>
      </c>
      <c r="AH18" s="429"/>
    </row>
    <row r="19" spans="1:34" s="425" customFormat="1" ht="127.5" customHeight="1" x14ac:dyDescent="0.2">
      <c r="A19" s="822"/>
      <c r="B19" s="822"/>
      <c r="C19" s="839"/>
      <c r="D19" s="839"/>
      <c r="E19" s="822"/>
      <c r="F19" s="822"/>
      <c r="G19" s="822"/>
      <c r="H19" s="822"/>
      <c r="I19" s="827"/>
      <c r="J19" s="822"/>
      <c r="K19" s="827"/>
      <c r="L19" s="827"/>
      <c r="M19" s="827"/>
      <c r="N19" s="828"/>
      <c r="O19" s="828"/>
      <c r="P19" s="422">
        <v>5</v>
      </c>
      <c r="Q19" s="470" t="s">
        <v>648</v>
      </c>
      <c r="R19" s="419" t="s">
        <v>649</v>
      </c>
      <c r="S19" s="463" t="s">
        <v>650</v>
      </c>
      <c r="T19" s="419" t="s">
        <v>73</v>
      </c>
      <c r="U19" s="420">
        <v>0.28999999999999998</v>
      </c>
      <c r="V19" s="419">
        <v>2016</v>
      </c>
      <c r="W19" s="481">
        <v>0.37</v>
      </c>
      <c r="X19" s="420">
        <v>0.33</v>
      </c>
      <c r="Y19" s="428">
        <v>0.33</v>
      </c>
      <c r="Z19" s="445">
        <v>0.35</v>
      </c>
      <c r="AA19" s="445">
        <f>4746/13126</f>
        <v>0.36157245162273349</v>
      </c>
      <c r="AB19" s="458">
        <v>0.36</v>
      </c>
      <c r="AC19" s="458"/>
      <c r="AD19" s="458">
        <v>0.37</v>
      </c>
      <c r="AE19" s="420" t="s">
        <v>861</v>
      </c>
      <c r="AF19" s="460" t="s">
        <v>864</v>
      </c>
      <c r="AG19" s="390" t="s">
        <v>210</v>
      </c>
      <c r="AH19" s="429"/>
    </row>
    <row r="20" spans="1:34" s="425" customFormat="1" ht="121.5" customHeight="1" x14ac:dyDescent="0.2">
      <c r="A20" s="822"/>
      <c r="B20" s="822"/>
      <c r="C20" s="839"/>
      <c r="D20" s="839"/>
      <c r="E20" s="822"/>
      <c r="F20" s="822"/>
      <c r="G20" s="822"/>
      <c r="H20" s="822"/>
      <c r="I20" s="827"/>
      <c r="J20" s="822"/>
      <c r="K20" s="827"/>
      <c r="L20" s="827"/>
      <c r="M20" s="827"/>
      <c r="N20" s="828"/>
      <c r="O20" s="828"/>
      <c r="P20" s="422">
        <v>6</v>
      </c>
      <c r="Q20" s="470" t="s">
        <v>651</v>
      </c>
      <c r="R20" s="419" t="s">
        <v>652</v>
      </c>
      <c r="S20" s="463" t="s">
        <v>653</v>
      </c>
      <c r="T20" s="419" t="s">
        <v>73</v>
      </c>
      <c r="U20" s="430">
        <v>0</v>
      </c>
      <c r="V20" s="419">
        <v>2016</v>
      </c>
      <c r="W20" s="481">
        <v>0.04</v>
      </c>
      <c r="X20" s="430">
        <v>6.8999999999999999E-3</v>
      </c>
      <c r="Y20" s="430">
        <v>6.8999999999999999E-3</v>
      </c>
      <c r="Z20" s="446">
        <v>1.7000000000000001E-2</v>
      </c>
      <c r="AA20" s="446">
        <f>214/4746</f>
        <v>4.5090602612726509E-2</v>
      </c>
      <c r="AB20" s="458">
        <v>0.02</v>
      </c>
      <c r="AC20" s="458"/>
      <c r="AD20" s="458">
        <v>0.04</v>
      </c>
      <c r="AE20" s="420" t="s">
        <v>862</v>
      </c>
      <c r="AF20" s="420" t="s">
        <v>865</v>
      </c>
      <c r="AG20" s="390" t="s">
        <v>210</v>
      </c>
      <c r="AH20" s="429"/>
    </row>
    <row r="21" spans="1:34" s="425" customFormat="1" ht="166.5" customHeight="1" x14ac:dyDescent="0.2">
      <c r="A21" s="822"/>
      <c r="B21" s="822"/>
      <c r="C21" s="839"/>
      <c r="D21" s="839"/>
      <c r="E21" s="822"/>
      <c r="F21" s="822"/>
      <c r="G21" s="822"/>
      <c r="H21" s="822"/>
      <c r="I21" s="827"/>
      <c r="J21" s="822"/>
      <c r="K21" s="827"/>
      <c r="L21" s="827"/>
      <c r="M21" s="827"/>
      <c r="N21" s="828"/>
      <c r="O21" s="828"/>
      <c r="P21" s="422">
        <v>7</v>
      </c>
      <c r="Q21" s="470" t="s">
        <v>654</v>
      </c>
      <c r="R21" s="419" t="s">
        <v>655</v>
      </c>
      <c r="S21" s="463" t="s">
        <v>656</v>
      </c>
      <c r="T21" s="419" t="s">
        <v>657</v>
      </c>
      <c r="U21" s="420">
        <v>0</v>
      </c>
      <c r="V21" s="419">
        <v>2016</v>
      </c>
      <c r="W21" s="480">
        <v>0.59</v>
      </c>
      <c r="X21" s="420">
        <v>0.49</v>
      </c>
      <c r="Y21" s="428">
        <v>0.55000000000000004</v>
      </c>
      <c r="Z21" s="445">
        <v>0.56000000000000005</v>
      </c>
      <c r="AA21" s="445">
        <f>1112 /1957</f>
        <v>0.56821665815022993</v>
      </c>
      <c r="AB21" s="458">
        <v>0.56999999999999995</v>
      </c>
      <c r="AC21" s="458"/>
      <c r="AD21" s="458">
        <v>0.59</v>
      </c>
      <c r="AE21" s="460" t="s">
        <v>863</v>
      </c>
      <c r="AF21" s="460" t="s">
        <v>865</v>
      </c>
      <c r="AG21" s="390" t="s">
        <v>210</v>
      </c>
      <c r="AH21" s="429"/>
    </row>
    <row r="22" spans="1:34" s="425" customFormat="1" ht="147" customHeight="1" x14ac:dyDescent="0.2">
      <c r="A22" s="822"/>
      <c r="B22" s="822"/>
      <c r="C22" s="839"/>
      <c r="D22" s="839"/>
      <c r="E22" s="822"/>
      <c r="F22" s="822"/>
      <c r="G22" s="822"/>
      <c r="H22" s="822"/>
      <c r="I22" s="827"/>
      <c r="J22" s="822"/>
      <c r="K22" s="827"/>
      <c r="L22" s="827"/>
      <c r="M22" s="827"/>
      <c r="N22" s="828"/>
      <c r="O22" s="828"/>
      <c r="P22" s="422">
        <v>8</v>
      </c>
      <c r="Q22" s="470" t="s">
        <v>658</v>
      </c>
      <c r="R22" s="419" t="s">
        <v>659</v>
      </c>
      <c r="S22" s="463" t="s">
        <v>660</v>
      </c>
      <c r="T22" s="419" t="s">
        <v>73</v>
      </c>
      <c r="U22" s="430" t="s">
        <v>843</v>
      </c>
      <c r="V22" s="419">
        <v>2016</v>
      </c>
      <c r="W22" s="481">
        <v>0.05</v>
      </c>
      <c r="X22" s="430">
        <v>1.9099999999999999E-2</v>
      </c>
      <c r="Y22" s="430">
        <v>1.9099999999999999E-2</v>
      </c>
      <c r="Z22" s="445">
        <v>0.03</v>
      </c>
      <c r="AA22" s="477">
        <f>1261/13126</f>
        <v>9.606887094316624E-2</v>
      </c>
      <c r="AB22" s="475">
        <v>0.04</v>
      </c>
      <c r="AC22" s="475"/>
      <c r="AD22" s="475">
        <v>0.05</v>
      </c>
      <c r="AE22" s="460" t="s">
        <v>863</v>
      </c>
      <c r="AF22" s="460" t="s">
        <v>865</v>
      </c>
      <c r="AG22" s="390" t="s">
        <v>210</v>
      </c>
      <c r="AH22" s="429" t="s">
        <v>593</v>
      </c>
    </row>
    <row r="23" spans="1:34" s="425" customFormat="1" ht="147" customHeight="1" x14ac:dyDescent="0.2">
      <c r="A23" s="822"/>
      <c r="B23" s="822"/>
      <c r="C23" s="839"/>
      <c r="D23" s="839"/>
      <c r="E23" s="822"/>
      <c r="F23" s="822"/>
      <c r="G23" s="822"/>
      <c r="H23" s="822"/>
      <c r="I23" s="827"/>
      <c r="J23" s="822"/>
      <c r="K23" s="827"/>
      <c r="L23" s="827"/>
      <c r="M23" s="827"/>
      <c r="N23" s="828"/>
      <c r="O23" s="828"/>
      <c r="P23" s="422">
        <v>9</v>
      </c>
      <c r="Q23" s="470" t="s">
        <v>661</v>
      </c>
      <c r="R23" s="419" t="s">
        <v>662</v>
      </c>
      <c r="S23" s="463" t="s">
        <v>663</v>
      </c>
      <c r="T23" s="419" t="s">
        <v>73</v>
      </c>
      <c r="U23" s="420" t="s">
        <v>843</v>
      </c>
      <c r="V23" s="419">
        <v>2016</v>
      </c>
      <c r="W23" s="480">
        <v>0.11</v>
      </c>
      <c r="X23" s="420">
        <v>0.08</v>
      </c>
      <c r="Y23" s="428">
        <v>0.08</v>
      </c>
      <c r="Z23" s="445">
        <v>0.09</v>
      </c>
      <c r="AA23" s="445">
        <f>42/1261</f>
        <v>3.3306899286280729E-2</v>
      </c>
      <c r="AB23" s="475">
        <v>0.1</v>
      </c>
      <c r="AC23" s="475"/>
      <c r="AD23" s="475">
        <v>0.11</v>
      </c>
      <c r="AE23" s="460" t="s">
        <v>863</v>
      </c>
      <c r="AF23" s="460" t="s">
        <v>865</v>
      </c>
      <c r="AG23" s="390" t="s">
        <v>210</v>
      </c>
      <c r="AH23" s="429" t="s">
        <v>593</v>
      </c>
    </row>
    <row r="24" spans="1:34" s="425" customFormat="1" ht="147" customHeight="1" x14ac:dyDescent="0.2">
      <c r="A24" s="822"/>
      <c r="B24" s="822"/>
      <c r="C24" s="839"/>
      <c r="D24" s="839"/>
      <c r="E24" s="822"/>
      <c r="F24" s="822"/>
      <c r="G24" s="822"/>
      <c r="H24" s="822"/>
      <c r="I24" s="827"/>
      <c r="J24" s="822"/>
      <c r="K24" s="827"/>
      <c r="L24" s="827"/>
      <c r="M24" s="827"/>
      <c r="N24" s="828"/>
      <c r="O24" s="828"/>
      <c r="P24" s="422">
        <v>10</v>
      </c>
      <c r="Q24" s="470" t="s">
        <v>664</v>
      </c>
      <c r="R24" s="419" t="s">
        <v>665</v>
      </c>
      <c r="S24" s="463" t="s">
        <v>666</v>
      </c>
      <c r="T24" s="419" t="s">
        <v>73</v>
      </c>
      <c r="U24" s="428" t="s">
        <v>843</v>
      </c>
      <c r="V24" s="419">
        <v>2016</v>
      </c>
      <c r="W24" s="480">
        <v>0.3</v>
      </c>
      <c r="X24" s="420">
        <v>0.27</v>
      </c>
      <c r="Y24" s="428">
        <f>38/140</f>
        <v>0.27142857142857141</v>
      </c>
      <c r="Z24" s="445">
        <v>0.28000000000000003</v>
      </c>
      <c r="AA24" s="445">
        <f>51/176</f>
        <v>0.28977272727272729</v>
      </c>
      <c r="AB24" s="458">
        <v>0.28999999999999998</v>
      </c>
      <c r="AC24" s="458"/>
      <c r="AD24" s="458">
        <v>0.3</v>
      </c>
      <c r="AE24" s="420" t="s">
        <v>866</v>
      </c>
      <c r="AF24" s="460" t="s">
        <v>865</v>
      </c>
      <c r="AG24" s="390" t="s">
        <v>210</v>
      </c>
      <c r="AH24" s="429" t="s">
        <v>593</v>
      </c>
    </row>
    <row r="25" spans="1:34" s="425" customFormat="1" ht="105.75" customHeight="1" x14ac:dyDescent="0.2">
      <c r="A25" s="822" t="s">
        <v>62</v>
      </c>
      <c r="B25" s="822" t="s">
        <v>69</v>
      </c>
      <c r="C25" s="839" t="s">
        <v>70</v>
      </c>
      <c r="D25" s="839"/>
      <c r="E25" s="843" t="s">
        <v>953</v>
      </c>
      <c r="F25" s="843" t="s">
        <v>589</v>
      </c>
      <c r="G25" s="822" t="s">
        <v>952</v>
      </c>
      <c r="H25" s="843" t="s">
        <v>76</v>
      </c>
      <c r="I25" s="844">
        <v>0</v>
      </c>
      <c r="J25" s="822">
        <v>2016</v>
      </c>
      <c r="K25" s="829">
        <v>1</v>
      </c>
      <c r="L25" s="829">
        <f>3/3</f>
        <v>1</v>
      </c>
      <c r="M25" s="829">
        <v>1</v>
      </c>
      <c r="N25" s="830" t="s">
        <v>844</v>
      </c>
      <c r="O25" s="830" t="s">
        <v>845</v>
      </c>
      <c r="P25" s="422">
        <v>11</v>
      </c>
      <c r="Q25" s="471" t="s">
        <v>667</v>
      </c>
      <c r="R25" s="429" t="s">
        <v>668</v>
      </c>
      <c r="S25" s="464" t="s">
        <v>669</v>
      </c>
      <c r="T25" s="390" t="s">
        <v>73</v>
      </c>
      <c r="U25" s="420" t="s">
        <v>846</v>
      </c>
      <c r="V25" s="390">
        <v>2016</v>
      </c>
      <c r="W25" s="482">
        <v>0.13</v>
      </c>
      <c r="X25" s="420">
        <v>0.09</v>
      </c>
      <c r="Y25" s="428">
        <f>165/1910</f>
        <v>8.6387434554973816E-2</v>
      </c>
      <c r="Z25" s="445">
        <v>0.11</v>
      </c>
      <c r="AA25" s="445">
        <f>215/1900</f>
        <v>0.11315789473684211</v>
      </c>
      <c r="AB25" s="420">
        <v>0.12</v>
      </c>
      <c r="AC25" s="420"/>
      <c r="AD25" s="420">
        <v>0.13</v>
      </c>
      <c r="AE25" s="420" t="s">
        <v>867</v>
      </c>
      <c r="AF25" s="420" t="s">
        <v>868</v>
      </c>
      <c r="AG25" s="390" t="s">
        <v>210</v>
      </c>
      <c r="AH25" s="429" t="s">
        <v>593</v>
      </c>
    </row>
    <row r="26" spans="1:34" s="425" customFormat="1" ht="81" customHeight="1" x14ac:dyDescent="0.2">
      <c r="A26" s="822"/>
      <c r="B26" s="822"/>
      <c r="C26" s="839"/>
      <c r="D26" s="839"/>
      <c r="E26" s="843"/>
      <c r="F26" s="843"/>
      <c r="G26" s="822"/>
      <c r="H26" s="843"/>
      <c r="I26" s="844"/>
      <c r="J26" s="822"/>
      <c r="K26" s="829"/>
      <c r="L26" s="829"/>
      <c r="M26" s="829"/>
      <c r="N26" s="830"/>
      <c r="O26" s="830"/>
      <c r="P26" s="422">
        <v>12</v>
      </c>
      <c r="Q26" s="471" t="s">
        <v>670</v>
      </c>
      <c r="R26" s="429" t="s">
        <v>671</v>
      </c>
      <c r="S26" s="464" t="s">
        <v>672</v>
      </c>
      <c r="T26" s="390" t="s">
        <v>73</v>
      </c>
      <c r="U26" s="428" t="s">
        <v>846</v>
      </c>
      <c r="V26" s="432">
        <v>2016</v>
      </c>
      <c r="W26" s="481">
        <v>0.18</v>
      </c>
      <c r="X26" s="420">
        <v>0.14000000000000001</v>
      </c>
      <c r="Y26" s="428">
        <f>838/5899</f>
        <v>0.14205797592812341</v>
      </c>
      <c r="Z26" s="445">
        <v>0.16</v>
      </c>
      <c r="AA26" s="445">
        <f>993/5807</f>
        <v>0.17100051661787496</v>
      </c>
      <c r="AB26" s="458">
        <v>0.17</v>
      </c>
      <c r="AC26" s="458"/>
      <c r="AD26" s="458">
        <v>0.18</v>
      </c>
      <c r="AE26" s="420" t="s">
        <v>869</v>
      </c>
      <c r="AF26" s="420" t="s">
        <v>870</v>
      </c>
      <c r="AG26" s="390"/>
      <c r="AH26" s="429"/>
    </row>
    <row r="27" spans="1:34" s="425" customFormat="1" ht="99" customHeight="1" x14ac:dyDescent="0.2">
      <c r="A27" s="826"/>
      <c r="B27" s="826"/>
      <c r="C27" s="832"/>
      <c r="D27" s="832"/>
      <c r="E27" s="826"/>
      <c r="F27" s="826"/>
      <c r="G27" s="822"/>
      <c r="H27" s="843"/>
      <c r="I27" s="844"/>
      <c r="J27" s="822"/>
      <c r="K27" s="829"/>
      <c r="L27" s="829"/>
      <c r="M27" s="829"/>
      <c r="N27" s="830"/>
      <c r="O27" s="830"/>
      <c r="P27" s="422">
        <v>13</v>
      </c>
      <c r="Q27" s="471" t="s">
        <v>673</v>
      </c>
      <c r="R27" s="429" t="s">
        <v>674</v>
      </c>
      <c r="S27" s="464" t="s">
        <v>675</v>
      </c>
      <c r="T27" s="390" t="s">
        <v>73</v>
      </c>
      <c r="U27" s="420"/>
      <c r="V27" s="390">
        <v>2016</v>
      </c>
      <c r="W27" s="481">
        <v>0.06</v>
      </c>
      <c r="X27" s="420">
        <v>0.03</v>
      </c>
      <c r="Y27" s="428">
        <f>102/3548</f>
        <v>2.874859075535513E-2</v>
      </c>
      <c r="Z27" s="445">
        <v>0.04</v>
      </c>
      <c r="AA27" s="445">
        <f>210/3821</f>
        <v>5.495943470295734E-2</v>
      </c>
      <c r="AB27" s="458">
        <v>0.05</v>
      </c>
      <c r="AC27" s="458"/>
      <c r="AD27" s="458">
        <v>0.06</v>
      </c>
      <c r="AE27" s="420" t="s">
        <v>871</v>
      </c>
      <c r="AF27" s="420" t="s">
        <v>872</v>
      </c>
      <c r="AG27" s="390" t="s">
        <v>210</v>
      </c>
      <c r="AH27" s="429" t="s">
        <v>593</v>
      </c>
    </row>
    <row r="28" spans="1:34" s="425" customFormat="1" ht="105" customHeight="1" x14ac:dyDescent="0.2">
      <c r="A28" s="822" t="s">
        <v>62</v>
      </c>
      <c r="B28" s="822" t="s">
        <v>69</v>
      </c>
      <c r="C28" s="839" t="s">
        <v>70</v>
      </c>
      <c r="D28" s="839"/>
      <c r="E28" s="822" t="s">
        <v>307</v>
      </c>
      <c r="F28" s="822" t="s">
        <v>102</v>
      </c>
      <c r="G28" s="822" t="s">
        <v>103</v>
      </c>
      <c r="H28" s="822" t="s">
        <v>104</v>
      </c>
      <c r="I28" s="822">
        <v>0</v>
      </c>
      <c r="J28" s="822">
        <v>2016</v>
      </c>
      <c r="K28" s="822">
        <v>0</v>
      </c>
      <c r="L28" s="822">
        <v>0</v>
      </c>
      <c r="M28" s="827">
        <v>1</v>
      </c>
      <c r="N28" s="822" t="s">
        <v>848</v>
      </c>
      <c r="O28" s="822" t="s">
        <v>847</v>
      </c>
      <c r="P28" s="422">
        <v>14</v>
      </c>
      <c r="Q28" s="469" t="s">
        <v>679</v>
      </c>
      <c r="R28" s="419" t="s">
        <v>680</v>
      </c>
      <c r="S28" s="463" t="s">
        <v>681</v>
      </c>
      <c r="T28" s="419" t="s">
        <v>73</v>
      </c>
      <c r="U28" s="430">
        <v>5.2999999999999999E-2</v>
      </c>
      <c r="V28" s="419">
        <v>2016</v>
      </c>
      <c r="W28" s="480" t="s">
        <v>682</v>
      </c>
      <c r="X28" s="430" t="s">
        <v>682</v>
      </c>
      <c r="Y28" s="430">
        <f>2/45</f>
        <v>4.4444444444444446E-2</v>
      </c>
      <c r="Z28" s="445" t="s">
        <v>682</v>
      </c>
      <c r="AA28" s="445">
        <f>1/24</f>
        <v>4.1666666666666664E-2</v>
      </c>
      <c r="AB28" s="420" t="s">
        <v>682</v>
      </c>
      <c r="AC28" s="420"/>
      <c r="AD28" s="420" t="s">
        <v>682</v>
      </c>
      <c r="AE28" s="420" t="s">
        <v>873</v>
      </c>
      <c r="AF28" s="420" t="s">
        <v>874</v>
      </c>
      <c r="AG28" s="390" t="s">
        <v>208</v>
      </c>
      <c r="AH28" s="429" t="s">
        <v>209</v>
      </c>
    </row>
    <row r="29" spans="1:34" s="425" customFormat="1" ht="105" customHeight="1" x14ac:dyDescent="0.2">
      <c r="A29" s="822"/>
      <c r="B29" s="822"/>
      <c r="C29" s="839" t="s">
        <v>70</v>
      </c>
      <c r="D29" s="839"/>
      <c r="E29" s="822" t="s">
        <v>307</v>
      </c>
      <c r="F29" s="822" t="s">
        <v>102</v>
      </c>
      <c r="G29" s="822" t="s">
        <v>103</v>
      </c>
      <c r="H29" s="822"/>
      <c r="I29" s="822"/>
      <c r="J29" s="822">
        <v>2016</v>
      </c>
      <c r="K29" s="822"/>
      <c r="L29" s="822"/>
      <c r="M29" s="822"/>
      <c r="N29" s="822"/>
      <c r="O29" s="822"/>
      <c r="P29" s="422">
        <v>15</v>
      </c>
      <c r="Q29" s="469" t="s">
        <v>849</v>
      </c>
      <c r="R29" s="419" t="s">
        <v>683</v>
      </c>
      <c r="S29" s="463" t="s">
        <v>684</v>
      </c>
      <c r="T29" s="419" t="s">
        <v>685</v>
      </c>
      <c r="U29" s="430" t="s">
        <v>686</v>
      </c>
      <c r="V29" s="419">
        <v>2016</v>
      </c>
      <c r="W29" s="494">
        <v>4.4000000000000004</v>
      </c>
      <c r="X29" s="495">
        <v>3.7</v>
      </c>
      <c r="Y29" s="497">
        <v>3.7</v>
      </c>
      <c r="Z29" s="495">
        <v>3.8</v>
      </c>
      <c r="AA29" s="495">
        <v>3.89</v>
      </c>
      <c r="AB29" s="495">
        <v>4.2</v>
      </c>
      <c r="AC29" s="495"/>
      <c r="AD29" s="495">
        <v>4.4000000000000004</v>
      </c>
      <c r="AE29" s="420" t="s">
        <v>876</v>
      </c>
      <c r="AF29" s="460" t="s">
        <v>875</v>
      </c>
      <c r="AG29" s="390" t="s">
        <v>208</v>
      </c>
      <c r="AH29" s="429" t="s">
        <v>209</v>
      </c>
    </row>
    <row r="30" spans="1:34" s="425" customFormat="1" ht="103.5" customHeight="1" x14ac:dyDescent="0.2">
      <c r="A30" s="822" t="s">
        <v>92</v>
      </c>
      <c r="B30" s="822" t="s">
        <v>69</v>
      </c>
      <c r="C30" s="839" t="s">
        <v>96</v>
      </c>
      <c r="D30" s="839"/>
      <c r="E30" s="840" t="s">
        <v>833</v>
      </c>
      <c r="F30" s="822" t="s">
        <v>105</v>
      </c>
      <c r="G30" s="822" t="s">
        <v>106</v>
      </c>
      <c r="H30" s="822" t="s">
        <v>104</v>
      </c>
      <c r="I30" s="822">
        <v>0</v>
      </c>
      <c r="J30" s="822">
        <v>2016</v>
      </c>
      <c r="K30" s="822">
        <v>0</v>
      </c>
      <c r="L30" s="822">
        <v>0</v>
      </c>
      <c r="M30" s="827">
        <v>1</v>
      </c>
      <c r="N30" s="822" t="s">
        <v>851</v>
      </c>
      <c r="O30" s="822" t="s">
        <v>850</v>
      </c>
      <c r="P30" s="422">
        <v>16</v>
      </c>
      <c r="Q30" s="469" t="s">
        <v>690</v>
      </c>
      <c r="R30" s="390" t="s">
        <v>691</v>
      </c>
      <c r="S30" s="463" t="s">
        <v>692</v>
      </c>
      <c r="T30" s="390" t="s">
        <v>73</v>
      </c>
      <c r="U30" s="420">
        <v>0.65</v>
      </c>
      <c r="V30" s="390">
        <v>2016</v>
      </c>
      <c r="W30" s="482">
        <v>0.72</v>
      </c>
      <c r="X30" s="420">
        <v>0.85</v>
      </c>
      <c r="Y30" s="428">
        <f>126/183</f>
        <v>0.68852459016393441</v>
      </c>
      <c r="Z30" s="445">
        <v>0.7</v>
      </c>
      <c r="AA30" s="446">
        <f>151/211</f>
        <v>0.71563981042654023</v>
      </c>
      <c r="AB30" s="458">
        <v>0.71</v>
      </c>
      <c r="AC30" s="458"/>
      <c r="AD30" s="458">
        <v>0.72</v>
      </c>
      <c r="AE30" s="420" t="s">
        <v>877</v>
      </c>
      <c r="AF30" s="420" t="s">
        <v>878</v>
      </c>
      <c r="AG30" s="390" t="s">
        <v>628</v>
      </c>
      <c r="AH30" s="429"/>
    </row>
    <row r="31" spans="1:34" s="425" customFormat="1" ht="149.25" customHeight="1" x14ac:dyDescent="0.2">
      <c r="A31" s="822"/>
      <c r="B31" s="822"/>
      <c r="C31" s="839"/>
      <c r="D31" s="839"/>
      <c r="E31" s="840"/>
      <c r="F31" s="822"/>
      <c r="G31" s="822"/>
      <c r="H31" s="822"/>
      <c r="I31" s="822"/>
      <c r="J31" s="822"/>
      <c r="K31" s="822"/>
      <c r="L31" s="822"/>
      <c r="M31" s="822"/>
      <c r="N31" s="822"/>
      <c r="O31" s="822"/>
      <c r="P31" s="422">
        <v>17</v>
      </c>
      <c r="Q31" s="469" t="s">
        <v>693</v>
      </c>
      <c r="R31" s="390" t="s">
        <v>694</v>
      </c>
      <c r="S31" s="463" t="s">
        <v>694</v>
      </c>
      <c r="T31" s="390" t="s">
        <v>73</v>
      </c>
      <c r="U31" s="420" t="s">
        <v>846</v>
      </c>
      <c r="V31" s="390">
        <v>2016</v>
      </c>
      <c r="W31" s="481">
        <v>0.67</v>
      </c>
      <c r="X31" s="420">
        <v>0.62</v>
      </c>
      <c r="Y31" s="428">
        <f>101/163</f>
        <v>0.61963190184049077</v>
      </c>
      <c r="Z31" s="446">
        <v>0.65</v>
      </c>
      <c r="AA31" s="445">
        <f>148/211</f>
        <v>0.70142180094786732</v>
      </c>
      <c r="AB31" s="458">
        <v>0.66</v>
      </c>
      <c r="AC31" s="458"/>
      <c r="AD31" s="458">
        <v>0.67</v>
      </c>
      <c r="AE31" s="420" t="s">
        <v>879</v>
      </c>
      <c r="AF31" s="420" t="s">
        <v>880</v>
      </c>
      <c r="AG31" s="390"/>
      <c r="AH31" s="429"/>
    </row>
    <row r="32" spans="1:34" s="425" customFormat="1" ht="146.25" customHeight="1" x14ac:dyDescent="0.2">
      <c r="A32" s="826" t="s">
        <v>62</v>
      </c>
      <c r="B32" s="822" t="s">
        <v>79</v>
      </c>
      <c r="C32" s="832" t="s">
        <v>97</v>
      </c>
      <c r="D32" s="832"/>
      <c r="E32" s="822" t="s">
        <v>815</v>
      </c>
      <c r="F32" s="822" t="s">
        <v>107</v>
      </c>
      <c r="G32" s="822" t="s">
        <v>700</v>
      </c>
      <c r="H32" s="822" t="s">
        <v>73</v>
      </c>
      <c r="I32" s="841">
        <f>56/1300</f>
        <v>4.3076923076923075E-2</v>
      </c>
      <c r="J32" s="822">
        <v>2016</v>
      </c>
      <c r="K32" s="827">
        <v>0.03</v>
      </c>
      <c r="L32" s="841">
        <f>74/1422</f>
        <v>5.2039381153305204E-2</v>
      </c>
      <c r="M32" s="827">
        <v>0</v>
      </c>
      <c r="N32" s="822" t="s">
        <v>852</v>
      </c>
      <c r="O32" s="822" t="s">
        <v>853</v>
      </c>
      <c r="P32" s="422">
        <v>18</v>
      </c>
      <c r="Q32" s="469" t="s">
        <v>695</v>
      </c>
      <c r="R32" s="419" t="s">
        <v>696</v>
      </c>
      <c r="S32" s="463" t="s">
        <v>697</v>
      </c>
      <c r="T32" s="419" t="s">
        <v>73</v>
      </c>
      <c r="U32" s="420">
        <v>0.09</v>
      </c>
      <c r="V32" s="419">
        <v>2016</v>
      </c>
      <c r="W32" s="480">
        <v>0.14000000000000001</v>
      </c>
      <c r="X32" s="499">
        <f>612/5604</f>
        <v>0.10920770877944326</v>
      </c>
      <c r="Y32" s="428">
        <f>612/5604</f>
        <v>0.10920770877944326</v>
      </c>
      <c r="Z32" s="446">
        <v>0.12</v>
      </c>
      <c r="AA32" s="446">
        <f>684/5604</f>
        <v>0.12205567451820129</v>
      </c>
      <c r="AB32" s="420">
        <v>0.13</v>
      </c>
      <c r="AC32" s="420"/>
      <c r="AD32" s="420">
        <v>0.14000000000000001</v>
      </c>
      <c r="AE32" s="420" t="s">
        <v>881</v>
      </c>
      <c r="AF32" s="420" t="s">
        <v>882</v>
      </c>
      <c r="AG32" s="390" t="s">
        <v>631</v>
      </c>
      <c r="AH32" s="429"/>
    </row>
    <row r="33" spans="1:34" s="425" customFormat="1" ht="146.25" customHeight="1" x14ac:dyDescent="0.2">
      <c r="A33" s="826"/>
      <c r="B33" s="822"/>
      <c r="C33" s="832"/>
      <c r="D33" s="832"/>
      <c r="E33" s="822"/>
      <c r="F33" s="822"/>
      <c r="G33" s="822"/>
      <c r="H33" s="822"/>
      <c r="I33" s="841"/>
      <c r="J33" s="822"/>
      <c r="K33" s="822"/>
      <c r="L33" s="841"/>
      <c r="M33" s="822"/>
      <c r="N33" s="822"/>
      <c r="O33" s="822"/>
      <c r="P33" s="422">
        <v>19</v>
      </c>
      <c r="Q33" s="868" t="s">
        <v>954</v>
      </c>
      <c r="R33" s="419" t="s">
        <v>720</v>
      </c>
      <c r="S33" s="463" t="s">
        <v>955</v>
      </c>
      <c r="T33" s="419" t="s">
        <v>73</v>
      </c>
      <c r="U33" s="420"/>
      <c r="V33" s="419">
        <v>2016</v>
      </c>
      <c r="W33" s="480">
        <v>1</v>
      </c>
      <c r="X33" s="420">
        <v>0.43</v>
      </c>
      <c r="Y33" s="428">
        <f>959/2246</f>
        <v>0.42698130008904722</v>
      </c>
      <c r="Z33" s="445">
        <v>0.46</v>
      </c>
      <c r="AA33" s="445">
        <f>1094/2265</f>
        <v>0.48300220750551875</v>
      </c>
      <c r="AB33" s="458">
        <v>0.47</v>
      </c>
      <c r="AC33" s="458"/>
      <c r="AD33" s="458">
        <v>0.48</v>
      </c>
      <c r="AE33" s="420" t="s">
        <v>883</v>
      </c>
      <c r="AF33" s="420" t="s">
        <v>884</v>
      </c>
      <c r="AG33" s="390"/>
      <c r="AH33" s="429"/>
    </row>
    <row r="34" spans="1:34" s="425" customFormat="1" ht="94.5" customHeight="1" x14ac:dyDescent="0.2">
      <c r="A34" s="826"/>
      <c r="B34" s="826"/>
      <c r="C34" s="832"/>
      <c r="D34" s="832"/>
      <c r="E34" s="826"/>
      <c r="F34" s="826"/>
      <c r="G34" s="826"/>
      <c r="H34" s="826"/>
      <c r="I34" s="842"/>
      <c r="J34" s="826"/>
      <c r="K34" s="826"/>
      <c r="L34" s="842"/>
      <c r="M34" s="826"/>
      <c r="N34" s="826"/>
      <c r="O34" s="826"/>
      <c r="P34" s="422">
        <v>20</v>
      </c>
      <c r="Q34" s="469" t="s">
        <v>698</v>
      </c>
      <c r="R34" s="419" t="s">
        <v>699</v>
      </c>
      <c r="S34" s="463" t="s">
        <v>700</v>
      </c>
      <c r="T34" s="419" t="s">
        <v>73</v>
      </c>
      <c r="U34" s="430">
        <v>3.56E-2</v>
      </c>
      <c r="V34" s="419">
        <v>2016</v>
      </c>
      <c r="W34" s="870">
        <v>0.03</v>
      </c>
      <c r="X34" s="430">
        <v>3.56E-2</v>
      </c>
      <c r="Y34" s="430">
        <f>43/1207</f>
        <v>3.5625517812758904E-2</v>
      </c>
      <c r="Z34" s="870">
        <v>0.03</v>
      </c>
      <c r="AA34" s="869">
        <f>74/1422</f>
        <v>5.2039381153305204E-2</v>
      </c>
      <c r="AB34" s="871">
        <v>0.03</v>
      </c>
      <c r="AC34" s="872"/>
      <c r="AD34" s="871">
        <v>0.03</v>
      </c>
      <c r="AE34" s="419" t="s">
        <v>885</v>
      </c>
      <c r="AF34" s="419" t="s">
        <v>886</v>
      </c>
      <c r="AG34" s="390" t="s">
        <v>210</v>
      </c>
      <c r="AH34" s="429"/>
    </row>
    <row r="35" spans="1:34" s="425" customFormat="1" ht="129" customHeight="1" x14ac:dyDescent="0.2">
      <c r="A35" s="390" t="s">
        <v>93</v>
      </c>
      <c r="B35" s="419" t="s">
        <v>79</v>
      </c>
      <c r="C35" s="832" t="s">
        <v>98</v>
      </c>
      <c r="D35" s="832"/>
      <c r="E35" s="433" t="s">
        <v>834</v>
      </c>
      <c r="F35" s="433" t="s">
        <v>109</v>
      </c>
      <c r="G35" s="419" t="s">
        <v>110</v>
      </c>
      <c r="H35" s="433" t="s">
        <v>104</v>
      </c>
      <c r="I35" s="390">
        <v>0</v>
      </c>
      <c r="J35" s="390">
        <v>2016</v>
      </c>
      <c r="K35" s="390">
        <v>0</v>
      </c>
      <c r="L35" s="390">
        <v>0</v>
      </c>
      <c r="M35" s="501">
        <v>1</v>
      </c>
      <c r="N35" s="471" t="s">
        <v>956</v>
      </c>
      <c r="O35" s="471" t="s">
        <v>957</v>
      </c>
      <c r="P35" s="422">
        <v>21</v>
      </c>
      <c r="Q35" s="471" t="s">
        <v>701</v>
      </c>
      <c r="R35" s="390" t="s">
        <v>702</v>
      </c>
      <c r="S35" s="464" t="s">
        <v>703</v>
      </c>
      <c r="T35" s="390" t="s">
        <v>73</v>
      </c>
      <c r="U35" s="431">
        <v>1</v>
      </c>
      <c r="V35" s="390">
        <v>2016</v>
      </c>
      <c r="W35" s="482">
        <v>1</v>
      </c>
      <c r="X35" s="431">
        <v>1</v>
      </c>
      <c r="Y35" s="439">
        <f>12/12</f>
        <v>1</v>
      </c>
      <c r="Z35" s="448">
        <v>1</v>
      </c>
      <c r="AA35" s="448">
        <f>14/14</f>
        <v>1</v>
      </c>
      <c r="AB35" s="431">
        <v>1</v>
      </c>
      <c r="AC35" s="431"/>
      <c r="AD35" s="431">
        <v>1</v>
      </c>
      <c r="AE35" s="431" t="s">
        <v>887</v>
      </c>
      <c r="AF35" s="461" t="s">
        <v>888</v>
      </c>
      <c r="AG35" s="390" t="s">
        <v>630</v>
      </c>
      <c r="AH35" s="429"/>
    </row>
    <row r="36" spans="1:34" s="425" customFormat="1" ht="150.75" customHeight="1" x14ac:dyDescent="0.2">
      <c r="A36" s="822" t="s">
        <v>62</v>
      </c>
      <c r="B36" s="822" t="s">
        <v>79</v>
      </c>
      <c r="C36" s="839" t="s">
        <v>97</v>
      </c>
      <c r="D36" s="839"/>
      <c r="E36" s="826" t="s">
        <v>111</v>
      </c>
      <c r="F36" s="826" t="s">
        <v>112</v>
      </c>
      <c r="G36" s="826" t="s">
        <v>315</v>
      </c>
      <c r="H36" s="826" t="s">
        <v>104</v>
      </c>
      <c r="I36" s="826">
        <v>1</v>
      </c>
      <c r="J36" s="826">
        <v>2016</v>
      </c>
      <c r="K36" s="826">
        <v>0</v>
      </c>
      <c r="L36" s="826">
        <v>0</v>
      </c>
      <c r="M36" s="831">
        <v>1</v>
      </c>
      <c r="N36" s="826" t="s">
        <v>958</v>
      </c>
      <c r="O36" s="826" t="s">
        <v>959</v>
      </c>
      <c r="P36" s="422">
        <v>22</v>
      </c>
      <c r="Q36" s="472" t="s">
        <v>704</v>
      </c>
      <c r="R36" s="390" t="s">
        <v>705</v>
      </c>
      <c r="S36" s="464" t="s">
        <v>706</v>
      </c>
      <c r="T36" s="390" t="s">
        <v>707</v>
      </c>
      <c r="U36" s="390">
        <v>0</v>
      </c>
      <c r="V36" s="390">
        <v>2017</v>
      </c>
      <c r="W36" s="482" t="s">
        <v>708</v>
      </c>
      <c r="X36" s="431" t="s">
        <v>708</v>
      </c>
      <c r="Y36" s="439">
        <v>0</v>
      </c>
      <c r="Z36" s="448" t="s">
        <v>708</v>
      </c>
      <c r="AA36" s="448">
        <f>0/17</f>
        <v>0</v>
      </c>
      <c r="AB36" s="431" t="s">
        <v>708</v>
      </c>
      <c r="AC36" s="431"/>
      <c r="AD36" s="431" t="s">
        <v>708</v>
      </c>
      <c r="AE36" s="431" t="s">
        <v>889</v>
      </c>
      <c r="AF36" s="431" t="s">
        <v>890</v>
      </c>
      <c r="AG36" s="390" t="s">
        <v>630</v>
      </c>
      <c r="AH36" s="429"/>
    </row>
    <row r="37" spans="1:34" s="425" customFormat="1" ht="122.25" customHeight="1" x14ac:dyDescent="0.2">
      <c r="A37" s="822"/>
      <c r="B37" s="822"/>
      <c r="C37" s="839"/>
      <c r="D37" s="839"/>
      <c r="E37" s="826"/>
      <c r="F37" s="826"/>
      <c r="G37" s="826"/>
      <c r="H37" s="826"/>
      <c r="I37" s="826"/>
      <c r="J37" s="826"/>
      <c r="K37" s="826"/>
      <c r="L37" s="826"/>
      <c r="M37" s="826"/>
      <c r="N37" s="826"/>
      <c r="O37" s="826"/>
      <c r="P37" s="422">
        <v>23</v>
      </c>
      <c r="Q37" s="472" t="s">
        <v>775</v>
      </c>
      <c r="R37" s="390" t="s">
        <v>717</v>
      </c>
      <c r="S37" s="464" t="s">
        <v>718</v>
      </c>
      <c r="T37" s="390" t="s">
        <v>76</v>
      </c>
      <c r="U37" s="431">
        <v>0.79</v>
      </c>
      <c r="V37" s="390">
        <v>2016</v>
      </c>
      <c r="W37" s="482" t="s">
        <v>719</v>
      </c>
      <c r="X37" s="431" t="s">
        <v>719</v>
      </c>
      <c r="Y37" s="439">
        <f>128/146</f>
        <v>0.87671232876712324</v>
      </c>
      <c r="Z37" s="448" t="s">
        <v>719</v>
      </c>
      <c r="AA37" s="448">
        <f>298/324</f>
        <v>0.91975308641975306</v>
      </c>
      <c r="AB37" s="431" t="s">
        <v>719</v>
      </c>
      <c r="AC37" s="431"/>
      <c r="AD37" s="431" t="s">
        <v>719</v>
      </c>
      <c r="AE37" s="431" t="s">
        <v>891</v>
      </c>
      <c r="AF37" s="461" t="s">
        <v>890</v>
      </c>
      <c r="AG37" s="390" t="s">
        <v>630</v>
      </c>
      <c r="AH37" s="429"/>
    </row>
    <row r="38" spans="1:34" s="425" customFormat="1" ht="134.25" customHeight="1" x14ac:dyDescent="0.2">
      <c r="A38" s="822"/>
      <c r="B38" s="822" t="s">
        <v>79</v>
      </c>
      <c r="C38" s="839"/>
      <c r="D38" s="839"/>
      <c r="E38" s="826"/>
      <c r="F38" s="826"/>
      <c r="G38" s="826" t="s">
        <v>315</v>
      </c>
      <c r="H38" s="826" t="s">
        <v>104</v>
      </c>
      <c r="I38" s="826">
        <v>1</v>
      </c>
      <c r="J38" s="826"/>
      <c r="K38" s="826"/>
      <c r="L38" s="826"/>
      <c r="M38" s="826"/>
      <c r="N38" s="826"/>
      <c r="O38" s="826"/>
      <c r="P38" s="422">
        <v>24</v>
      </c>
      <c r="Q38" s="472" t="s">
        <v>714</v>
      </c>
      <c r="R38" s="390" t="s">
        <v>715</v>
      </c>
      <c r="S38" s="464" t="s">
        <v>716</v>
      </c>
      <c r="T38" s="390" t="s">
        <v>73</v>
      </c>
      <c r="U38" s="431">
        <v>0.68</v>
      </c>
      <c r="V38" s="390">
        <v>2017</v>
      </c>
      <c r="W38" s="482">
        <v>0.73</v>
      </c>
      <c r="X38" s="431">
        <v>0.68</v>
      </c>
      <c r="Y38" s="439">
        <f>128/146</f>
        <v>0.87671232876712324</v>
      </c>
      <c r="Z38" s="448">
        <v>0.7</v>
      </c>
      <c r="AA38" s="448">
        <f>1247/1733</f>
        <v>0.71956145412579342</v>
      </c>
      <c r="AB38" s="458">
        <v>0.72</v>
      </c>
      <c r="AC38" s="431"/>
      <c r="AD38" s="431">
        <v>0.73</v>
      </c>
      <c r="AE38" s="431" t="s">
        <v>892</v>
      </c>
      <c r="AF38" s="431" t="s">
        <v>893</v>
      </c>
      <c r="AG38" s="390" t="s">
        <v>630</v>
      </c>
      <c r="AH38" s="429"/>
    </row>
    <row r="39" spans="1:34" s="425" customFormat="1" ht="105" customHeight="1" x14ac:dyDescent="0.2">
      <c r="A39" s="390" t="s">
        <v>93</v>
      </c>
      <c r="B39" s="419" t="s">
        <v>79</v>
      </c>
      <c r="C39" s="832" t="s">
        <v>98</v>
      </c>
      <c r="D39" s="832"/>
      <c r="E39" s="390" t="s">
        <v>113</v>
      </c>
      <c r="F39" s="390" t="s">
        <v>114</v>
      </c>
      <c r="G39" s="390" t="s">
        <v>115</v>
      </c>
      <c r="H39" s="390" t="s">
        <v>73</v>
      </c>
      <c r="I39" s="390">
        <v>100</v>
      </c>
      <c r="J39" s="390">
        <v>2016</v>
      </c>
      <c r="K39" s="390">
        <v>100</v>
      </c>
      <c r="L39" s="390">
        <v>100</v>
      </c>
      <c r="M39" s="873">
        <v>1</v>
      </c>
      <c r="N39" s="471" t="s">
        <v>960</v>
      </c>
      <c r="O39" s="471" t="s">
        <v>961</v>
      </c>
      <c r="P39" s="422">
        <v>25</v>
      </c>
      <c r="Q39" s="471" t="s">
        <v>712</v>
      </c>
      <c r="R39" s="390" t="s">
        <v>157</v>
      </c>
      <c r="S39" s="464" t="s">
        <v>157</v>
      </c>
      <c r="T39" s="390" t="s">
        <v>713</v>
      </c>
      <c r="U39" s="390">
        <v>0</v>
      </c>
      <c r="V39" s="390">
        <v>2017</v>
      </c>
      <c r="W39" s="484">
        <v>1</v>
      </c>
      <c r="X39" s="390">
        <v>0</v>
      </c>
      <c r="Y39" s="432">
        <v>1</v>
      </c>
      <c r="Z39" s="449">
        <v>1</v>
      </c>
      <c r="AA39" s="449">
        <v>1</v>
      </c>
      <c r="AB39" s="390">
        <v>1</v>
      </c>
      <c r="AC39" s="390"/>
      <c r="AD39" s="390">
        <v>1</v>
      </c>
      <c r="AE39" s="390" t="s">
        <v>894</v>
      </c>
      <c r="AF39" s="390" t="s">
        <v>895</v>
      </c>
      <c r="AG39" s="390" t="s">
        <v>629</v>
      </c>
      <c r="AH39" s="429"/>
    </row>
    <row r="40" spans="1:34" s="425" customFormat="1" ht="105" customHeight="1" x14ac:dyDescent="0.2">
      <c r="A40" s="419" t="s">
        <v>94</v>
      </c>
      <c r="B40" s="434" t="s">
        <v>79</v>
      </c>
      <c r="C40" s="839" t="s">
        <v>99</v>
      </c>
      <c r="D40" s="839"/>
      <c r="E40" s="419" t="s">
        <v>117</v>
      </c>
      <c r="F40" s="419" t="s">
        <v>118</v>
      </c>
      <c r="G40" s="419" t="s">
        <v>119</v>
      </c>
      <c r="H40" s="419" t="s">
        <v>73</v>
      </c>
      <c r="I40" s="419">
        <v>0</v>
      </c>
      <c r="J40" s="419">
        <v>2016</v>
      </c>
      <c r="K40" s="420">
        <v>1</v>
      </c>
      <c r="L40" s="500">
        <v>100</v>
      </c>
      <c r="M40" s="873">
        <v>1</v>
      </c>
      <c r="N40" s="470" t="s">
        <v>962</v>
      </c>
      <c r="O40" s="470" t="s">
        <v>897</v>
      </c>
      <c r="P40" s="422">
        <v>26</v>
      </c>
      <c r="Q40" s="469" t="s">
        <v>602</v>
      </c>
      <c r="R40" s="419" t="s">
        <v>159</v>
      </c>
      <c r="S40" s="463" t="s">
        <v>160</v>
      </c>
      <c r="T40" s="419" t="s">
        <v>73</v>
      </c>
      <c r="U40" s="419">
        <v>0</v>
      </c>
      <c r="V40" s="419">
        <v>2016</v>
      </c>
      <c r="W40" s="482">
        <v>1</v>
      </c>
      <c r="X40" s="431">
        <v>0.9</v>
      </c>
      <c r="Y40" s="439">
        <v>1</v>
      </c>
      <c r="Z40" s="448">
        <v>1</v>
      </c>
      <c r="AA40" s="448">
        <f>18/18</f>
        <v>1</v>
      </c>
      <c r="AB40" s="431">
        <v>1</v>
      </c>
      <c r="AC40" s="431"/>
      <c r="AD40" s="431">
        <v>1</v>
      </c>
      <c r="AE40" s="431" t="s">
        <v>896</v>
      </c>
      <c r="AF40" s="431" t="s">
        <v>897</v>
      </c>
      <c r="AG40" s="390" t="s">
        <v>628</v>
      </c>
      <c r="AH40" s="429"/>
    </row>
    <row r="41" spans="1:34" s="425" customFormat="1" ht="102.75" customHeight="1" x14ac:dyDescent="0.2">
      <c r="A41" s="390" t="s">
        <v>62</v>
      </c>
      <c r="B41" s="434" t="s">
        <v>79</v>
      </c>
      <c r="C41" s="832" t="s">
        <v>100</v>
      </c>
      <c r="D41" s="832"/>
      <c r="E41" s="433" t="s">
        <v>120</v>
      </c>
      <c r="F41" s="433" t="s">
        <v>121</v>
      </c>
      <c r="G41" s="390" t="s">
        <v>122</v>
      </c>
      <c r="H41" s="433" t="s">
        <v>104</v>
      </c>
      <c r="I41" s="419">
        <v>0</v>
      </c>
      <c r="J41" s="390">
        <v>2016</v>
      </c>
      <c r="K41" s="419">
        <v>0</v>
      </c>
      <c r="L41" s="419">
        <v>0</v>
      </c>
      <c r="M41" s="499">
        <v>1</v>
      </c>
      <c r="N41" s="469" t="s">
        <v>963</v>
      </c>
      <c r="O41" s="501" t="s">
        <v>899</v>
      </c>
      <c r="P41" s="422">
        <v>27</v>
      </c>
      <c r="Q41" s="472" t="s">
        <v>552</v>
      </c>
      <c r="R41" s="390" t="s">
        <v>154</v>
      </c>
      <c r="S41" s="464" t="s">
        <v>155</v>
      </c>
      <c r="T41" s="390" t="s">
        <v>73</v>
      </c>
      <c r="U41" s="431">
        <v>0.95</v>
      </c>
      <c r="V41" s="390">
        <v>2017</v>
      </c>
      <c r="W41" s="482">
        <v>0.95</v>
      </c>
      <c r="X41" s="431">
        <v>0.95</v>
      </c>
      <c r="Y41" s="439">
        <v>0.95</v>
      </c>
      <c r="Z41" s="448">
        <v>0.95</v>
      </c>
      <c r="AA41" s="448">
        <v>0.9</v>
      </c>
      <c r="AB41" s="431">
        <v>0.95</v>
      </c>
      <c r="AC41" s="431"/>
      <c r="AD41" s="431">
        <v>0.95</v>
      </c>
      <c r="AE41" s="431" t="s">
        <v>898</v>
      </c>
      <c r="AF41" s="431" t="s">
        <v>899</v>
      </c>
      <c r="AG41" s="390" t="s">
        <v>630</v>
      </c>
      <c r="AH41" s="429"/>
    </row>
    <row r="42" spans="1:34" s="425" customFormat="1" ht="98.25" customHeight="1" x14ac:dyDescent="0.2">
      <c r="A42" s="390" t="s">
        <v>62</v>
      </c>
      <c r="B42" s="434" t="s">
        <v>79</v>
      </c>
      <c r="C42" s="832" t="s">
        <v>100</v>
      </c>
      <c r="D42" s="832"/>
      <c r="E42" s="433" t="s">
        <v>123</v>
      </c>
      <c r="F42" s="433" t="s">
        <v>124</v>
      </c>
      <c r="G42" s="433" t="s">
        <v>125</v>
      </c>
      <c r="H42" s="431" t="s">
        <v>73</v>
      </c>
      <c r="I42" s="390">
        <v>80</v>
      </c>
      <c r="J42" s="390">
        <v>2016</v>
      </c>
      <c r="K42" s="431">
        <v>1</v>
      </c>
      <c r="L42" s="431">
        <v>1</v>
      </c>
      <c r="M42" s="431">
        <v>1</v>
      </c>
      <c r="N42" s="501" t="s">
        <v>964</v>
      </c>
      <c r="O42" s="501" t="s">
        <v>901</v>
      </c>
      <c r="P42" s="422">
        <v>28</v>
      </c>
      <c r="Q42" s="471" t="s">
        <v>751</v>
      </c>
      <c r="R42" s="390" t="s">
        <v>162</v>
      </c>
      <c r="S42" s="464" t="s">
        <v>752</v>
      </c>
      <c r="T42" s="390" t="s">
        <v>73</v>
      </c>
      <c r="U42" s="431">
        <v>1</v>
      </c>
      <c r="V42" s="390">
        <v>2017</v>
      </c>
      <c r="W42" s="482">
        <v>1</v>
      </c>
      <c r="X42" s="431">
        <v>1</v>
      </c>
      <c r="Y42" s="439">
        <v>1</v>
      </c>
      <c r="Z42" s="448">
        <v>1</v>
      </c>
      <c r="AA42" s="448">
        <v>1</v>
      </c>
      <c r="AB42" s="431">
        <v>1</v>
      </c>
      <c r="AC42" s="431"/>
      <c r="AD42" s="431">
        <v>1</v>
      </c>
      <c r="AE42" s="461" t="s">
        <v>900</v>
      </c>
      <c r="AF42" s="461" t="s">
        <v>901</v>
      </c>
      <c r="AG42" s="390" t="s">
        <v>628</v>
      </c>
      <c r="AH42" s="429"/>
    </row>
    <row r="43" spans="1:34" s="425" customFormat="1" ht="162" customHeight="1" x14ac:dyDescent="0.2">
      <c r="A43" s="419" t="s">
        <v>95</v>
      </c>
      <c r="B43" s="419" t="s">
        <v>79</v>
      </c>
      <c r="C43" s="839" t="s">
        <v>101</v>
      </c>
      <c r="D43" s="839"/>
      <c r="E43" s="419" t="s">
        <v>813</v>
      </c>
      <c r="F43" s="419" t="s">
        <v>127</v>
      </c>
      <c r="G43" s="419" t="s">
        <v>816</v>
      </c>
      <c r="H43" s="419" t="s">
        <v>73</v>
      </c>
      <c r="I43" s="419">
        <v>0</v>
      </c>
      <c r="J43" s="419">
        <v>2016</v>
      </c>
      <c r="K43" s="420">
        <v>0.9</v>
      </c>
      <c r="L43" s="420">
        <f>7/7</f>
        <v>1</v>
      </c>
      <c r="M43" s="420">
        <v>1</v>
      </c>
      <c r="N43" s="470" t="s">
        <v>965</v>
      </c>
      <c r="O43" s="470" t="s">
        <v>966</v>
      </c>
      <c r="P43" s="422">
        <v>29</v>
      </c>
      <c r="Q43" s="469" t="s">
        <v>741</v>
      </c>
      <c r="R43" s="419" t="s">
        <v>742</v>
      </c>
      <c r="S43" s="463" t="s">
        <v>743</v>
      </c>
      <c r="T43" s="419" t="s">
        <v>73</v>
      </c>
      <c r="U43" s="420">
        <v>0.3</v>
      </c>
      <c r="V43" s="419">
        <v>2017</v>
      </c>
      <c r="W43" s="480">
        <v>0.87</v>
      </c>
      <c r="X43" s="420">
        <v>0.3</v>
      </c>
      <c r="Y43" s="499">
        <v>0.3</v>
      </c>
      <c r="Z43" s="445">
        <v>0.85</v>
      </c>
      <c r="AA43" s="445">
        <f>7/7</f>
        <v>1</v>
      </c>
      <c r="AB43" s="458">
        <v>0.87</v>
      </c>
      <c r="AC43" s="458"/>
      <c r="AD43" s="458">
        <v>0.9</v>
      </c>
      <c r="AE43" s="461" t="s">
        <v>902</v>
      </c>
      <c r="AF43" s="461" t="s">
        <v>903</v>
      </c>
      <c r="AG43" s="390" t="s">
        <v>621</v>
      </c>
      <c r="AH43" s="429"/>
    </row>
    <row r="44" spans="1:34" s="425" customFormat="1" ht="132.75" customHeight="1" x14ac:dyDescent="0.2">
      <c r="A44" s="822" t="s">
        <v>95</v>
      </c>
      <c r="B44" s="822" t="s">
        <v>79</v>
      </c>
      <c r="C44" s="839" t="s">
        <v>101</v>
      </c>
      <c r="D44" s="839"/>
      <c r="E44" s="840" t="s">
        <v>132</v>
      </c>
      <c r="F44" s="822" t="s">
        <v>133</v>
      </c>
      <c r="G44" s="822" t="s">
        <v>134</v>
      </c>
      <c r="H44" s="822" t="s">
        <v>73</v>
      </c>
      <c r="I44" s="822">
        <v>10</v>
      </c>
      <c r="J44" s="822">
        <v>2016</v>
      </c>
      <c r="K44" s="822">
        <v>50</v>
      </c>
      <c r="L44" s="827">
        <v>0.91</v>
      </c>
      <c r="M44" s="829">
        <v>1</v>
      </c>
      <c r="N44" s="822" t="s">
        <v>967</v>
      </c>
      <c r="O44" s="822" t="s">
        <v>968</v>
      </c>
      <c r="P44" s="422">
        <v>30</v>
      </c>
      <c r="Q44" s="469" t="s">
        <v>724</v>
      </c>
      <c r="R44" s="419" t="s">
        <v>725</v>
      </c>
      <c r="S44" s="463" t="s">
        <v>726</v>
      </c>
      <c r="T44" s="419" t="s">
        <v>73</v>
      </c>
      <c r="U44" s="420">
        <v>0.2</v>
      </c>
      <c r="V44" s="419">
        <v>2017</v>
      </c>
      <c r="W44" s="480">
        <v>0.85</v>
      </c>
      <c r="X44" s="420">
        <v>0.2</v>
      </c>
      <c r="Y44" s="428">
        <v>0.2</v>
      </c>
      <c r="Z44" s="445">
        <v>0.8</v>
      </c>
      <c r="AA44" s="445">
        <f>38/46</f>
        <v>0.82608695652173914</v>
      </c>
      <c r="AB44" s="420">
        <v>0.83</v>
      </c>
      <c r="AC44" s="420"/>
      <c r="AD44" s="420">
        <v>0.85</v>
      </c>
      <c r="AE44" s="420" t="s">
        <v>904</v>
      </c>
      <c r="AF44" s="420" t="s">
        <v>905</v>
      </c>
      <c r="AG44" s="390" t="s">
        <v>627</v>
      </c>
      <c r="AH44" s="429"/>
    </row>
    <row r="45" spans="1:34" s="425" customFormat="1" ht="99" customHeight="1" x14ac:dyDescent="0.2">
      <c r="A45" s="822"/>
      <c r="B45" s="822"/>
      <c r="C45" s="839"/>
      <c r="D45" s="839"/>
      <c r="E45" s="840" t="s">
        <v>135</v>
      </c>
      <c r="F45" s="822" t="s">
        <v>133</v>
      </c>
      <c r="G45" s="822" t="s">
        <v>134</v>
      </c>
      <c r="H45" s="822" t="s">
        <v>73</v>
      </c>
      <c r="I45" s="822" t="s">
        <v>131</v>
      </c>
      <c r="J45" s="822">
        <v>2016</v>
      </c>
      <c r="K45" s="822" t="s">
        <v>131</v>
      </c>
      <c r="L45" s="822"/>
      <c r="M45" s="829"/>
      <c r="N45" s="822"/>
      <c r="O45" s="822"/>
      <c r="P45" s="422">
        <v>31</v>
      </c>
      <c r="Q45" s="469" t="s">
        <v>730</v>
      </c>
      <c r="R45" s="419" t="s">
        <v>731</v>
      </c>
      <c r="S45" s="463" t="s">
        <v>165</v>
      </c>
      <c r="T45" s="419" t="s">
        <v>73</v>
      </c>
      <c r="U45" s="420">
        <v>0.9</v>
      </c>
      <c r="V45" s="419">
        <v>2016</v>
      </c>
      <c r="W45" s="480">
        <v>0.9</v>
      </c>
      <c r="X45" s="420">
        <v>0.9</v>
      </c>
      <c r="Y45" s="499">
        <v>0.9</v>
      </c>
      <c r="Z45" s="445">
        <v>0.9</v>
      </c>
      <c r="AA45" s="445">
        <f>27/29</f>
        <v>0.93103448275862066</v>
      </c>
      <c r="AB45" s="420">
        <v>0.9</v>
      </c>
      <c r="AC45" s="420"/>
      <c r="AD45" s="420">
        <v>0.9</v>
      </c>
      <c r="AE45" s="460" t="s">
        <v>906</v>
      </c>
      <c r="AF45" s="420" t="s">
        <v>907</v>
      </c>
      <c r="AG45" s="390" t="s">
        <v>627</v>
      </c>
      <c r="AH45" s="429"/>
    </row>
    <row r="46" spans="1:34" s="425" customFormat="1" ht="147" customHeight="1" x14ac:dyDescent="0.2">
      <c r="A46" s="822"/>
      <c r="B46" s="822"/>
      <c r="C46" s="839"/>
      <c r="D46" s="839"/>
      <c r="E46" s="840" t="s">
        <v>135</v>
      </c>
      <c r="F46" s="822" t="s">
        <v>133</v>
      </c>
      <c r="G46" s="822" t="s">
        <v>134</v>
      </c>
      <c r="H46" s="822" t="s">
        <v>73</v>
      </c>
      <c r="I46" s="822" t="s">
        <v>131</v>
      </c>
      <c r="J46" s="822">
        <v>2016</v>
      </c>
      <c r="K46" s="822" t="s">
        <v>131</v>
      </c>
      <c r="L46" s="822"/>
      <c r="M46" s="829"/>
      <c r="N46" s="822"/>
      <c r="O46" s="822"/>
      <c r="P46" s="422">
        <v>32</v>
      </c>
      <c r="Q46" s="470" t="s">
        <v>732</v>
      </c>
      <c r="R46" s="419" t="s">
        <v>733</v>
      </c>
      <c r="S46" s="465" t="s">
        <v>734</v>
      </c>
      <c r="T46" s="419" t="s">
        <v>180</v>
      </c>
      <c r="U46" s="419">
        <v>1.1499999999999999</v>
      </c>
      <c r="V46" s="419">
        <v>2017</v>
      </c>
      <c r="W46" s="483" t="s">
        <v>738</v>
      </c>
      <c r="X46" s="419" t="s">
        <v>738</v>
      </c>
      <c r="Y46" s="483" t="s">
        <v>738</v>
      </c>
      <c r="Z46" s="447" t="s">
        <v>738</v>
      </c>
      <c r="AA46" s="447">
        <v>1.1599999999999999</v>
      </c>
      <c r="AB46" s="419" t="s">
        <v>738</v>
      </c>
      <c r="AC46" s="419"/>
      <c r="AD46" s="419" t="s">
        <v>738</v>
      </c>
      <c r="AE46" s="459" t="s">
        <v>908</v>
      </c>
      <c r="AF46" s="419" t="s">
        <v>909</v>
      </c>
      <c r="AG46" s="390" t="s">
        <v>627</v>
      </c>
      <c r="AH46" s="429"/>
    </row>
    <row r="47" spans="1:34" s="425" customFormat="1" ht="130.5" customHeight="1" x14ac:dyDescent="0.2">
      <c r="A47" s="822"/>
      <c r="B47" s="822"/>
      <c r="C47" s="839"/>
      <c r="D47" s="839"/>
      <c r="E47" s="840"/>
      <c r="F47" s="822"/>
      <c r="G47" s="822"/>
      <c r="H47" s="822"/>
      <c r="I47" s="822"/>
      <c r="J47" s="822"/>
      <c r="K47" s="822"/>
      <c r="L47" s="822"/>
      <c r="M47" s="829"/>
      <c r="N47" s="822"/>
      <c r="O47" s="822"/>
      <c r="P47" s="422">
        <v>33</v>
      </c>
      <c r="Q47" s="470" t="s">
        <v>727</v>
      </c>
      <c r="R47" s="419" t="s">
        <v>728</v>
      </c>
      <c r="S47" s="465" t="s">
        <v>729</v>
      </c>
      <c r="T47" s="419" t="s">
        <v>73</v>
      </c>
      <c r="U47" s="419">
        <v>50</v>
      </c>
      <c r="V47" s="419">
        <v>2016</v>
      </c>
      <c r="W47" s="480">
        <v>1</v>
      </c>
      <c r="X47" s="420">
        <v>0.5</v>
      </c>
      <c r="Y47" s="428">
        <v>0.5</v>
      </c>
      <c r="Z47" s="445">
        <v>1</v>
      </c>
      <c r="AA47" s="445">
        <f>6/6</f>
        <v>1</v>
      </c>
      <c r="AB47" s="420">
        <v>1</v>
      </c>
      <c r="AC47" s="420"/>
      <c r="AD47" s="420">
        <v>1</v>
      </c>
      <c r="AE47" s="459" t="s">
        <v>910</v>
      </c>
      <c r="AF47" s="459" t="s">
        <v>911</v>
      </c>
      <c r="AG47" s="420"/>
      <c r="AH47" s="429"/>
    </row>
    <row r="48" spans="1:34" s="425" customFormat="1" ht="90.75" customHeight="1" x14ac:dyDescent="0.2">
      <c r="A48" s="822"/>
      <c r="B48" s="822"/>
      <c r="C48" s="839"/>
      <c r="D48" s="839"/>
      <c r="E48" s="840"/>
      <c r="F48" s="822"/>
      <c r="G48" s="822"/>
      <c r="H48" s="822"/>
      <c r="I48" s="822"/>
      <c r="J48" s="822"/>
      <c r="K48" s="822"/>
      <c r="L48" s="822"/>
      <c r="M48" s="829"/>
      <c r="N48" s="822"/>
      <c r="O48" s="822"/>
      <c r="P48" s="422">
        <v>34</v>
      </c>
      <c r="Q48" s="470" t="s">
        <v>744</v>
      </c>
      <c r="R48" s="419" t="s">
        <v>745</v>
      </c>
      <c r="S48" s="465" t="s">
        <v>746</v>
      </c>
      <c r="T48" s="419" t="s">
        <v>73</v>
      </c>
      <c r="U48" s="420">
        <v>0.95</v>
      </c>
      <c r="V48" s="419">
        <v>2017</v>
      </c>
      <c r="W48" s="480">
        <v>0.95</v>
      </c>
      <c r="X48" s="420">
        <v>0.95</v>
      </c>
      <c r="Y48" s="428">
        <v>0.95</v>
      </c>
      <c r="Z48" s="445">
        <v>0.95</v>
      </c>
      <c r="AA48" s="445">
        <f>1015/1040</f>
        <v>0.97596153846153844</v>
      </c>
      <c r="AB48" s="420">
        <v>0.95</v>
      </c>
      <c r="AC48" s="420"/>
      <c r="AD48" s="420">
        <v>0.95</v>
      </c>
      <c r="AE48" s="459" t="s">
        <v>913</v>
      </c>
      <c r="AF48" s="459" t="s">
        <v>914</v>
      </c>
      <c r="AG48" s="420"/>
      <c r="AH48" s="429"/>
    </row>
    <row r="49" spans="1:37" s="425" customFormat="1" ht="104.25" customHeight="1" x14ac:dyDescent="0.2">
      <c r="A49" s="822"/>
      <c r="B49" s="822"/>
      <c r="C49" s="839"/>
      <c r="D49" s="839"/>
      <c r="E49" s="840" t="s">
        <v>135</v>
      </c>
      <c r="F49" s="822" t="s">
        <v>133</v>
      </c>
      <c r="G49" s="822" t="s">
        <v>134</v>
      </c>
      <c r="H49" s="822" t="s">
        <v>73</v>
      </c>
      <c r="I49" s="822" t="s">
        <v>131</v>
      </c>
      <c r="J49" s="822">
        <v>2016</v>
      </c>
      <c r="K49" s="822" t="s">
        <v>131</v>
      </c>
      <c r="L49" s="822"/>
      <c r="M49" s="829"/>
      <c r="N49" s="822"/>
      <c r="O49" s="822"/>
      <c r="P49" s="422">
        <v>35</v>
      </c>
      <c r="Q49" s="470" t="s">
        <v>735</v>
      </c>
      <c r="R49" s="419" t="s">
        <v>736</v>
      </c>
      <c r="S49" s="465" t="s">
        <v>737</v>
      </c>
      <c r="T49" s="419" t="s">
        <v>73</v>
      </c>
      <c r="U49" s="420">
        <v>0.6</v>
      </c>
      <c r="V49" s="419">
        <v>2017</v>
      </c>
      <c r="W49" s="480">
        <v>0.9</v>
      </c>
      <c r="X49" s="420">
        <v>0.6</v>
      </c>
      <c r="Y49" s="428">
        <v>0.8</v>
      </c>
      <c r="Z49" s="445">
        <v>0.8</v>
      </c>
      <c r="AA49" s="445">
        <f>5/6</f>
        <v>0.83333333333333337</v>
      </c>
      <c r="AB49" s="420">
        <v>0.85</v>
      </c>
      <c r="AC49" s="420"/>
      <c r="AD49" s="420">
        <v>0.9</v>
      </c>
      <c r="AE49" s="459" t="s">
        <v>912</v>
      </c>
      <c r="AF49" s="459" t="s">
        <v>909</v>
      </c>
      <c r="AG49" s="390" t="s">
        <v>627</v>
      </c>
      <c r="AH49" s="429"/>
    </row>
    <row r="50" spans="1:37" s="425" customFormat="1" ht="170.25" customHeight="1" x14ac:dyDescent="0.2">
      <c r="A50" s="419" t="s">
        <v>95</v>
      </c>
      <c r="B50" s="434" t="s">
        <v>79</v>
      </c>
      <c r="C50" s="839" t="s">
        <v>101</v>
      </c>
      <c r="D50" s="839"/>
      <c r="E50" s="419" t="s">
        <v>136</v>
      </c>
      <c r="F50" s="419" t="s">
        <v>137</v>
      </c>
      <c r="G50" s="419" t="s">
        <v>817</v>
      </c>
      <c r="H50" s="419" t="s">
        <v>73</v>
      </c>
      <c r="I50" s="419">
        <v>0</v>
      </c>
      <c r="J50" s="419">
        <v>2016</v>
      </c>
      <c r="K50" s="420">
        <v>0.7</v>
      </c>
      <c r="L50" s="420">
        <v>1</v>
      </c>
      <c r="M50" s="420">
        <v>1</v>
      </c>
      <c r="N50" s="470" t="s">
        <v>969</v>
      </c>
      <c r="O50" s="470" t="s">
        <v>970</v>
      </c>
      <c r="P50" s="422">
        <v>36</v>
      </c>
      <c r="Q50" s="470" t="s">
        <v>753</v>
      </c>
      <c r="R50" s="419" t="s">
        <v>754</v>
      </c>
      <c r="S50" s="465" t="s">
        <v>755</v>
      </c>
      <c r="T50" s="419" t="s">
        <v>180</v>
      </c>
      <c r="U50" s="419">
        <v>0</v>
      </c>
      <c r="V50" s="419">
        <v>2017</v>
      </c>
      <c r="W50" s="483">
        <v>1</v>
      </c>
      <c r="X50" s="419">
        <v>0</v>
      </c>
      <c r="Y50" s="427">
        <v>0</v>
      </c>
      <c r="Z50" s="447">
        <v>1</v>
      </c>
      <c r="AA50" s="447">
        <v>1</v>
      </c>
      <c r="AB50" s="419">
        <v>1</v>
      </c>
      <c r="AC50" s="419"/>
      <c r="AD50" s="419">
        <v>1</v>
      </c>
      <c r="AE50" s="419" t="s">
        <v>916</v>
      </c>
      <c r="AF50" s="419" t="s">
        <v>915</v>
      </c>
      <c r="AG50" s="390" t="s">
        <v>626</v>
      </c>
      <c r="AH50" s="429"/>
    </row>
    <row r="51" spans="1:37" s="425" customFormat="1" ht="112.5" customHeight="1" x14ac:dyDescent="0.2">
      <c r="A51" s="822" t="s">
        <v>95</v>
      </c>
      <c r="B51" s="822" t="s">
        <v>63</v>
      </c>
      <c r="C51" s="839" t="s">
        <v>101</v>
      </c>
      <c r="D51" s="839"/>
      <c r="E51" s="822" t="s">
        <v>139</v>
      </c>
      <c r="F51" s="822" t="s">
        <v>140</v>
      </c>
      <c r="G51" s="822" t="s">
        <v>814</v>
      </c>
      <c r="H51" s="822" t="s">
        <v>73</v>
      </c>
      <c r="I51" s="822">
        <v>10</v>
      </c>
      <c r="J51" s="822">
        <v>2016</v>
      </c>
      <c r="K51" s="822">
        <v>50</v>
      </c>
      <c r="L51" s="829">
        <f>7/8</f>
        <v>0.875</v>
      </c>
      <c r="M51" s="822">
        <v>100</v>
      </c>
      <c r="N51" s="822" t="s">
        <v>973</v>
      </c>
      <c r="O51" s="822" t="s">
        <v>974</v>
      </c>
      <c r="P51" s="422">
        <v>37</v>
      </c>
      <c r="Q51" s="469" t="s">
        <v>766</v>
      </c>
      <c r="R51" s="420" t="str">
        <f>LOWER(J51)</f>
        <v>2016</v>
      </c>
      <c r="S51" s="463" t="s">
        <v>767</v>
      </c>
      <c r="T51" s="419" t="s">
        <v>73</v>
      </c>
      <c r="U51" s="421" t="s">
        <v>971</v>
      </c>
      <c r="V51" s="419">
        <v>2016</v>
      </c>
      <c r="W51" s="485">
        <v>1</v>
      </c>
      <c r="X51" s="421">
        <v>1</v>
      </c>
      <c r="Y51" s="421" t="s">
        <v>971</v>
      </c>
      <c r="Z51" s="450">
        <v>1</v>
      </c>
      <c r="AA51" s="450">
        <f xml:space="preserve"> 41885/41885</f>
        <v>1</v>
      </c>
      <c r="AB51" s="421">
        <v>1</v>
      </c>
      <c r="AC51" s="421"/>
      <c r="AD51" s="421">
        <v>1</v>
      </c>
      <c r="AE51" s="459" t="s">
        <v>917</v>
      </c>
      <c r="AF51" s="459" t="s">
        <v>918</v>
      </c>
      <c r="AG51" s="390" t="s">
        <v>625</v>
      </c>
      <c r="AH51" s="429"/>
    </row>
    <row r="52" spans="1:37" s="425" customFormat="1" ht="129" customHeight="1" x14ac:dyDescent="0.2">
      <c r="A52" s="822"/>
      <c r="B52" s="822"/>
      <c r="C52" s="839"/>
      <c r="D52" s="839"/>
      <c r="E52" s="822"/>
      <c r="F52" s="822"/>
      <c r="G52" s="822"/>
      <c r="H52" s="822"/>
      <c r="I52" s="822"/>
      <c r="J52" s="822"/>
      <c r="K52" s="822"/>
      <c r="L52" s="829"/>
      <c r="M52" s="822"/>
      <c r="N52" s="822"/>
      <c r="O52" s="822"/>
      <c r="P52" s="422">
        <v>38</v>
      </c>
      <c r="Q52" s="469" t="s">
        <v>768</v>
      </c>
      <c r="R52" s="420" t="s">
        <v>972</v>
      </c>
      <c r="S52" s="463" t="s">
        <v>769</v>
      </c>
      <c r="T52" s="419" t="s">
        <v>76</v>
      </c>
      <c r="U52" s="422">
        <v>18</v>
      </c>
      <c r="V52" s="419">
        <v>2017</v>
      </c>
      <c r="W52" s="486">
        <v>72</v>
      </c>
      <c r="X52" s="422">
        <v>18</v>
      </c>
      <c r="Y52" s="498">
        <v>18</v>
      </c>
      <c r="Z52" s="451">
        <v>18</v>
      </c>
      <c r="AA52" s="451">
        <v>66</v>
      </c>
      <c r="AB52" s="422">
        <v>18</v>
      </c>
      <c r="AC52" s="422"/>
      <c r="AD52" s="422">
        <v>18</v>
      </c>
      <c r="AE52" s="459" t="s">
        <v>917</v>
      </c>
      <c r="AF52" s="459" t="s">
        <v>918</v>
      </c>
      <c r="AG52" s="390"/>
      <c r="AH52" s="429"/>
    </row>
    <row r="53" spans="1:37" s="425" customFormat="1" ht="112.5" customHeight="1" x14ac:dyDescent="0.2">
      <c r="A53" s="822"/>
      <c r="B53" s="822"/>
      <c r="C53" s="839"/>
      <c r="D53" s="839"/>
      <c r="E53" s="822"/>
      <c r="F53" s="822"/>
      <c r="G53" s="822"/>
      <c r="H53" s="822"/>
      <c r="I53" s="822"/>
      <c r="J53" s="822"/>
      <c r="K53" s="822"/>
      <c r="L53" s="829"/>
      <c r="M53" s="822"/>
      <c r="N53" s="822"/>
      <c r="O53" s="822"/>
      <c r="P53" s="422">
        <v>39</v>
      </c>
      <c r="Q53" s="469" t="s">
        <v>756</v>
      </c>
      <c r="R53" s="420" t="s">
        <v>757</v>
      </c>
      <c r="S53" s="463" t="s">
        <v>758</v>
      </c>
      <c r="T53" s="419" t="s">
        <v>73</v>
      </c>
      <c r="U53" s="420">
        <v>0.57999999999999996</v>
      </c>
      <c r="V53" s="419">
        <v>2017</v>
      </c>
      <c r="W53" s="480">
        <v>0.9</v>
      </c>
      <c r="X53" s="420">
        <v>0.57999999999999996</v>
      </c>
      <c r="Y53" s="499">
        <v>0.57999999999999996</v>
      </c>
      <c r="Z53" s="445">
        <v>0.9</v>
      </c>
      <c r="AA53" s="445">
        <f>5/5</f>
        <v>1</v>
      </c>
      <c r="AB53" s="458">
        <v>0.9</v>
      </c>
      <c r="AC53" s="458"/>
      <c r="AD53" s="458">
        <v>0.9</v>
      </c>
      <c r="AE53" s="420" t="s">
        <v>920</v>
      </c>
      <c r="AF53" s="460" t="s">
        <v>919</v>
      </c>
      <c r="AG53" s="390"/>
      <c r="AH53" s="429"/>
    </row>
    <row r="54" spans="1:37" s="425" customFormat="1" ht="149.25" customHeight="1" x14ac:dyDescent="0.2">
      <c r="A54" s="822"/>
      <c r="B54" s="822"/>
      <c r="C54" s="839"/>
      <c r="D54" s="839"/>
      <c r="E54" s="822" t="s">
        <v>142</v>
      </c>
      <c r="F54" s="822" t="s">
        <v>143</v>
      </c>
      <c r="G54" s="822" t="s">
        <v>141</v>
      </c>
      <c r="H54" s="822" t="s">
        <v>73</v>
      </c>
      <c r="I54" s="822" t="s">
        <v>131</v>
      </c>
      <c r="J54" s="822">
        <v>2016</v>
      </c>
      <c r="K54" s="822" t="s">
        <v>131</v>
      </c>
      <c r="L54" s="829"/>
      <c r="M54" s="822"/>
      <c r="N54" s="822"/>
      <c r="O54" s="822"/>
      <c r="P54" s="422">
        <v>40</v>
      </c>
      <c r="Q54" s="469" t="s">
        <v>687</v>
      </c>
      <c r="R54" s="420" t="s">
        <v>688</v>
      </c>
      <c r="S54" s="463" t="s">
        <v>689</v>
      </c>
      <c r="T54" s="419" t="s">
        <v>73</v>
      </c>
      <c r="U54" s="420">
        <v>1</v>
      </c>
      <c r="V54" s="419">
        <v>2017</v>
      </c>
      <c r="W54" s="480">
        <v>1</v>
      </c>
      <c r="X54" s="420">
        <v>1</v>
      </c>
      <c r="Y54" s="445">
        <v>1</v>
      </c>
      <c r="Z54" s="445">
        <v>1</v>
      </c>
      <c r="AA54" s="445">
        <f>7/7</f>
        <v>1</v>
      </c>
      <c r="AB54" s="420">
        <v>1</v>
      </c>
      <c r="AC54" s="420"/>
      <c r="AD54" s="420">
        <v>1</v>
      </c>
      <c r="AE54" s="460" t="s">
        <v>921</v>
      </c>
      <c r="AF54" s="460" t="s">
        <v>922</v>
      </c>
      <c r="AG54" s="390" t="s">
        <v>624</v>
      </c>
      <c r="AH54" s="429"/>
    </row>
    <row r="55" spans="1:37" s="425" customFormat="1" ht="98.25" customHeight="1" x14ac:dyDescent="0.2">
      <c r="A55" s="822"/>
      <c r="B55" s="822"/>
      <c r="C55" s="839"/>
      <c r="D55" s="839"/>
      <c r="E55" s="822"/>
      <c r="F55" s="822"/>
      <c r="G55" s="822"/>
      <c r="H55" s="822"/>
      <c r="I55" s="822"/>
      <c r="J55" s="822"/>
      <c r="K55" s="822"/>
      <c r="L55" s="829"/>
      <c r="M55" s="822"/>
      <c r="N55" s="822"/>
      <c r="O55" s="822"/>
      <c r="P55" s="422">
        <v>41</v>
      </c>
      <c r="Q55" s="469" t="s">
        <v>747</v>
      </c>
      <c r="R55" s="420" t="s">
        <v>748</v>
      </c>
      <c r="S55" s="463" t="s">
        <v>749</v>
      </c>
      <c r="T55" s="419" t="s">
        <v>73</v>
      </c>
      <c r="U55" s="420">
        <v>0.95</v>
      </c>
      <c r="V55" s="419">
        <v>2017</v>
      </c>
      <c r="W55" s="480" t="s">
        <v>750</v>
      </c>
      <c r="X55" s="420" t="s">
        <v>750</v>
      </c>
      <c r="Y55" s="428">
        <v>0.95</v>
      </c>
      <c r="Z55" s="445" t="s">
        <v>750</v>
      </c>
      <c r="AA55" s="445">
        <v>1</v>
      </c>
      <c r="AB55" s="420" t="s">
        <v>750</v>
      </c>
      <c r="AC55" s="420"/>
      <c r="AD55" s="420" t="s">
        <v>750</v>
      </c>
      <c r="AE55" s="460" t="s">
        <v>923</v>
      </c>
      <c r="AF55" s="460" t="s">
        <v>924</v>
      </c>
      <c r="AG55" s="390"/>
      <c r="AH55" s="429"/>
    </row>
    <row r="56" spans="1:37" s="425" customFormat="1" ht="122.25" customHeight="1" x14ac:dyDescent="0.2">
      <c r="A56" s="822"/>
      <c r="B56" s="822"/>
      <c r="C56" s="839"/>
      <c r="D56" s="839"/>
      <c r="E56" s="822"/>
      <c r="F56" s="822"/>
      <c r="G56" s="822"/>
      <c r="H56" s="822"/>
      <c r="I56" s="822"/>
      <c r="J56" s="822"/>
      <c r="K56" s="822"/>
      <c r="L56" s="829"/>
      <c r="M56" s="822"/>
      <c r="N56" s="822"/>
      <c r="O56" s="822"/>
      <c r="P56" s="422">
        <v>42</v>
      </c>
      <c r="Q56" s="469" t="s">
        <v>676</v>
      </c>
      <c r="R56" s="420" t="s">
        <v>677</v>
      </c>
      <c r="S56" s="463" t="s">
        <v>678</v>
      </c>
      <c r="T56" s="419" t="s">
        <v>73</v>
      </c>
      <c r="U56" s="420">
        <v>1</v>
      </c>
      <c r="V56" s="419">
        <v>2017</v>
      </c>
      <c r="W56" s="480">
        <v>1</v>
      </c>
      <c r="X56" s="420">
        <v>1</v>
      </c>
      <c r="Y56" s="499">
        <v>1</v>
      </c>
      <c r="Z56" s="445">
        <v>1</v>
      </c>
      <c r="AA56" s="445">
        <f>50/50</f>
        <v>1</v>
      </c>
      <c r="AB56" s="420">
        <v>1</v>
      </c>
      <c r="AC56" s="420"/>
      <c r="AD56" s="420">
        <v>1</v>
      </c>
      <c r="AE56" s="420" t="s">
        <v>925</v>
      </c>
      <c r="AF56" s="420" t="s">
        <v>926</v>
      </c>
      <c r="AG56" s="390"/>
      <c r="AH56" s="429"/>
    </row>
    <row r="57" spans="1:37" s="425" customFormat="1" ht="122.25" customHeight="1" x14ac:dyDescent="0.2">
      <c r="A57" s="822"/>
      <c r="B57" s="822"/>
      <c r="C57" s="839"/>
      <c r="D57" s="839"/>
      <c r="E57" s="822"/>
      <c r="F57" s="822"/>
      <c r="G57" s="822"/>
      <c r="H57" s="822"/>
      <c r="I57" s="822"/>
      <c r="J57" s="822"/>
      <c r="K57" s="822"/>
      <c r="L57" s="829"/>
      <c r="M57" s="822"/>
      <c r="N57" s="822"/>
      <c r="O57" s="822"/>
      <c r="P57" s="422">
        <v>43</v>
      </c>
      <c r="Q57" s="469" t="s">
        <v>709</v>
      </c>
      <c r="R57" s="420" t="s">
        <v>710</v>
      </c>
      <c r="S57" s="463" t="s">
        <v>711</v>
      </c>
      <c r="T57" s="419" t="s">
        <v>73</v>
      </c>
      <c r="U57" s="420">
        <v>1</v>
      </c>
      <c r="V57" s="419">
        <v>2017</v>
      </c>
      <c r="W57" s="480">
        <v>1</v>
      </c>
      <c r="X57" s="420">
        <v>1</v>
      </c>
      <c r="Y57" s="499">
        <v>1</v>
      </c>
      <c r="Z57" s="445">
        <v>1</v>
      </c>
      <c r="AA57" s="445">
        <f>67/67</f>
        <v>1</v>
      </c>
      <c r="AB57" s="420">
        <v>1</v>
      </c>
      <c r="AC57" s="420"/>
      <c r="AD57" s="420">
        <v>1</v>
      </c>
      <c r="AE57" s="460" t="s">
        <v>927</v>
      </c>
      <c r="AF57" s="460" t="s">
        <v>928</v>
      </c>
      <c r="AG57" s="390"/>
      <c r="AH57" s="429"/>
      <c r="AK57" s="435"/>
    </row>
    <row r="58" spans="1:37" s="425" customFormat="1" ht="73.5" customHeight="1" x14ac:dyDescent="0.2">
      <c r="A58" s="822"/>
      <c r="B58" s="822"/>
      <c r="C58" s="839"/>
      <c r="D58" s="839"/>
      <c r="E58" s="822" t="s">
        <v>142</v>
      </c>
      <c r="F58" s="822" t="s">
        <v>143</v>
      </c>
      <c r="G58" s="822" t="s">
        <v>141</v>
      </c>
      <c r="H58" s="822" t="s">
        <v>73</v>
      </c>
      <c r="I58" s="822" t="s">
        <v>131</v>
      </c>
      <c r="J58" s="822">
        <v>2016</v>
      </c>
      <c r="K58" s="822" t="s">
        <v>131</v>
      </c>
      <c r="L58" s="829"/>
      <c r="M58" s="822"/>
      <c r="N58" s="822"/>
      <c r="O58" s="822"/>
      <c r="P58" s="422">
        <v>44</v>
      </c>
      <c r="Q58" s="470" t="s">
        <v>721</v>
      </c>
      <c r="R58" s="420" t="s">
        <v>722</v>
      </c>
      <c r="S58" s="463" t="s">
        <v>723</v>
      </c>
      <c r="T58" s="419" t="s">
        <v>76</v>
      </c>
      <c r="U58" s="436">
        <v>0</v>
      </c>
      <c r="V58" s="436">
        <v>2017</v>
      </c>
      <c r="W58" s="487">
        <v>1</v>
      </c>
      <c r="X58" s="436">
        <v>1</v>
      </c>
      <c r="Y58" s="436">
        <v>1</v>
      </c>
      <c r="Z58" s="452">
        <v>1</v>
      </c>
      <c r="AA58" s="452">
        <v>1</v>
      </c>
      <c r="AB58" s="436">
        <v>1</v>
      </c>
      <c r="AC58" s="436"/>
      <c r="AD58" s="436">
        <v>1</v>
      </c>
      <c r="AE58" s="460" t="s">
        <v>929</v>
      </c>
      <c r="AF58" s="460" t="s">
        <v>930</v>
      </c>
      <c r="AG58" s="390" t="s">
        <v>621</v>
      </c>
      <c r="AH58" s="429"/>
    </row>
    <row r="59" spans="1:37" s="425" customFormat="1" ht="175.5" customHeight="1" x14ac:dyDescent="0.2">
      <c r="A59" s="419" t="s">
        <v>95</v>
      </c>
      <c r="B59" s="437" t="s">
        <v>63</v>
      </c>
      <c r="C59" s="839" t="s">
        <v>101</v>
      </c>
      <c r="D59" s="839"/>
      <c r="E59" s="438" t="s">
        <v>144</v>
      </c>
      <c r="F59" s="438" t="s">
        <v>145</v>
      </c>
      <c r="G59" s="438" t="s">
        <v>146</v>
      </c>
      <c r="H59" s="438" t="s">
        <v>73</v>
      </c>
      <c r="I59" s="419">
        <v>0</v>
      </c>
      <c r="J59" s="419">
        <v>2016</v>
      </c>
      <c r="K59" s="419">
        <v>100</v>
      </c>
      <c r="L59" s="502">
        <f>3/3</f>
        <v>1</v>
      </c>
      <c r="M59" s="874">
        <v>1</v>
      </c>
      <c r="N59" s="469" t="s">
        <v>931</v>
      </c>
      <c r="O59" s="469" t="s">
        <v>932</v>
      </c>
      <c r="P59" s="422">
        <v>45</v>
      </c>
      <c r="Q59" s="469" t="s">
        <v>739</v>
      </c>
      <c r="R59" s="419" t="s">
        <v>187</v>
      </c>
      <c r="S59" s="463" t="s">
        <v>740</v>
      </c>
      <c r="T59" s="419" t="s">
        <v>76</v>
      </c>
      <c r="U59" s="419">
        <v>1</v>
      </c>
      <c r="V59" s="419">
        <v>2017</v>
      </c>
      <c r="W59" s="483">
        <v>3</v>
      </c>
      <c r="X59" s="419">
        <v>1</v>
      </c>
      <c r="Y59" s="427">
        <v>1</v>
      </c>
      <c r="Z59" s="447">
        <v>3</v>
      </c>
      <c r="AA59" s="447">
        <v>3</v>
      </c>
      <c r="AB59" s="419">
        <v>3</v>
      </c>
      <c r="AC59" s="419"/>
      <c r="AD59" s="419">
        <v>3</v>
      </c>
      <c r="AE59" s="419" t="s">
        <v>931</v>
      </c>
      <c r="AF59" s="419" t="s">
        <v>932</v>
      </c>
      <c r="AG59" s="390" t="s">
        <v>621</v>
      </c>
      <c r="AH59" s="429"/>
    </row>
    <row r="60" spans="1:37" s="425" customFormat="1" ht="92.25" customHeight="1" x14ac:dyDescent="0.2">
      <c r="A60" s="826" t="s">
        <v>95</v>
      </c>
      <c r="B60" s="822" t="s">
        <v>63</v>
      </c>
      <c r="C60" s="832" t="s">
        <v>101</v>
      </c>
      <c r="D60" s="832"/>
      <c r="E60" s="826" t="s">
        <v>147</v>
      </c>
      <c r="F60" s="826" t="s">
        <v>148</v>
      </c>
      <c r="G60" s="826" t="s">
        <v>149</v>
      </c>
      <c r="H60" s="826" t="s">
        <v>73</v>
      </c>
      <c r="I60" s="826">
        <v>0</v>
      </c>
      <c r="J60" s="826">
        <v>2016</v>
      </c>
      <c r="K60" s="831">
        <v>0.6</v>
      </c>
      <c r="L60" s="875">
        <f>13/13</f>
        <v>1</v>
      </c>
      <c r="M60" s="875">
        <v>1</v>
      </c>
      <c r="N60" s="823" t="s">
        <v>975</v>
      </c>
      <c r="O60" s="826" t="s">
        <v>976</v>
      </c>
      <c r="P60" s="422">
        <v>46</v>
      </c>
      <c r="Q60" s="473" t="s">
        <v>760</v>
      </c>
      <c r="R60" s="419" t="s">
        <v>761</v>
      </c>
      <c r="S60" s="463" t="s">
        <v>762</v>
      </c>
      <c r="T60" s="419" t="s">
        <v>73</v>
      </c>
      <c r="U60" s="431">
        <v>0.74</v>
      </c>
      <c r="V60" s="390">
        <v>2017</v>
      </c>
      <c r="W60" s="482">
        <v>0.8</v>
      </c>
      <c r="X60" s="431">
        <v>0.74</v>
      </c>
      <c r="Y60" s="501">
        <v>0.74</v>
      </c>
      <c r="Z60" s="448">
        <v>0.8</v>
      </c>
      <c r="AA60" s="448">
        <f>487729657/508410371</f>
        <v>0.95932279280746613</v>
      </c>
      <c r="AB60" s="431">
        <v>0.8</v>
      </c>
      <c r="AC60" s="431"/>
      <c r="AD60" s="431">
        <v>0.8</v>
      </c>
      <c r="AE60" s="461" t="s">
        <v>933</v>
      </c>
      <c r="AF60" s="431" t="s">
        <v>934</v>
      </c>
      <c r="AG60" s="390" t="s">
        <v>620</v>
      </c>
      <c r="AH60" s="429"/>
    </row>
    <row r="61" spans="1:37" s="425" customFormat="1" ht="78.75" customHeight="1" x14ac:dyDescent="0.2">
      <c r="A61" s="826"/>
      <c r="B61" s="822"/>
      <c r="C61" s="832"/>
      <c r="D61" s="832"/>
      <c r="E61" s="826"/>
      <c r="F61" s="826"/>
      <c r="G61" s="826"/>
      <c r="H61" s="826"/>
      <c r="I61" s="826"/>
      <c r="J61" s="826"/>
      <c r="K61" s="831"/>
      <c r="L61" s="876"/>
      <c r="M61" s="876"/>
      <c r="N61" s="824"/>
      <c r="O61" s="826"/>
      <c r="P61" s="422">
        <v>47</v>
      </c>
      <c r="Q61" s="473" t="s">
        <v>763</v>
      </c>
      <c r="R61" s="419" t="s">
        <v>764</v>
      </c>
      <c r="S61" s="463" t="s">
        <v>765</v>
      </c>
      <c r="T61" s="419" t="s">
        <v>73</v>
      </c>
      <c r="U61" s="431">
        <v>0.2</v>
      </c>
      <c r="V61" s="390">
        <v>2017</v>
      </c>
      <c r="W61" s="482">
        <v>0.8</v>
      </c>
      <c r="X61" s="431">
        <v>0.2</v>
      </c>
      <c r="Y61" s="501">
        <v>0.2</v>
      </c>
      <c r="Z61" s="448">
        <v>0.8</v>
      </c>
      <c r="AA61" s="448">
        <f>6/6</f>
        <v>1</v>
      </c>
      <c r="AB61" s="431">
        <v>0.8</v>
      </c>
      <c r="AC61" s="431"/>
      <c r="AD61" s="431">
        <v>0.8</v>
      </c>
      <c r="AE61" s="461" t="s">
        <v>936</v>
      </c>
      <c r="AF61" s="431" t="s">
        <v>935</v>
      </c>
      <c r="AG61" s="390" t="s">
        <v>620</v>
      </c>
      <c r="AH61" s="429"/>
    </row>
    <row r="62" spans="1:37" s="425" customFormat="1" ht="123.75" customHeight="1" x14ac:dyDescent="0.2">
      <c r="A62" s="826"/>
      <c r="B62" s="822"/>
      <c r="C62" s="832"/>
      <c r="D62" s="832"/>
      <c r="E62" s="826"/>
      <c r="F62" s="826"/>
      <c r="G62" s="826"/>
      <c r="H62" s="826"/>
      <c r="I62" s="826"/>
      <c r="J62" s="826"/>
      <c r="K62" s="826"/>
      <c r="L62" s="877"/>
      <c r="M62" s="877"/>
      <c r="N62" s="825"/>
      <c r="O62" s="826"/>
      <c r="P62" s="422">
        <v>48</v>
      </c>
      <c r="Q62" s="471" t="s">
        <v>759</v>
      </c>
      <c r="R62" s="390" t="s">
        <v>194</v>
      </c>
      <c r="S62" s="464" t="s">
        <v>195</v>
      </c>
      <c r="T62" s="390" t="s">
        <v>73</v>
      </c>
      <c r="U62" s="390">
        <v>0</v>
      </c>
      <c r="V62" s="390">
        <v>2016</v>
      </c>
      <c r="W62" s="482">
        <v>1</v>
      </c>
      <c r="X62" s="431">
        <v>1</v>
      </c>
      <c r="Y62" s="501">
        <v>1</v>
      </c>
      <c r="Z62" s="448">
        <v>1</v>
      </c>
      <c r="AA62" s="501">
        <v>1</v>
      </c>
      <c r="AB62" s="431">
        <v>1</v>
      </c>
      <c r="AC62" s="431"/>
      <c r="AD62" s="431">
        <v>1</v>
      </c>
      <c r="AE62" s="461" t="s">
        <v>937</v>
      </c>
      <c r="AF62" s="461" t="s">
        <v>901</v>
      </c>
      <c r="AG62" s="390" t="s">
        <v>618</v>
      </c>
      <c r="AH62" s="429"/>
    </row>
    <row r="63" spans="1:37" s="385" customFormat="1" ht="71.25" customHeight="1" x14ac:dyDescent="0.2">
      <c r="A63" s="826" t="s">
        <v>95</v>
      </c>
      <c r="B63" s="826" t="s">
        <v>63</v>
      </c>
      <c r="C63" s="832"/>
      <c r="D63" s="832"/>
      <c r="E63" s="826" t="s">
        <v>809</v>
      </c>
      <c r="F63" s="826" t="s">
        <v>810</v>
      </c>
      <c r="G63" s="826" t="s">
        <v>812</v>
      </c>
      <c r="H63" s="826" t="s">
        <v>73</v>
      </c>
      <c r="I63" s="826">
        <v>0</v>
      </c>
      <c r="J63" s="826">
        <v>2017</v>
      </c>
      <c r="K63" s="831">
        <v>0.8</v>
      </c>
      <c r="L63" s="867">
        <f>12/12</f>
        <v>1</v>
      </c>
      <c r="M63" s="867">
        <v>1</v>
      </c>
      <c r="N63" s="826" t="s">
        <v>977</v>
      </c>
      <c r="O63" s="826" t="s">
        <v>978</v>
      </c>
      <c r="P63" s="422">
        <v>49</v>
      </c>
      <c r="Q63" s="474" t="s">
        <v>776</v>
      </c>
      <c r="R63" s="391" t="s">
        <v>777</v>
      </c>
      <c r="S63" s="466" t="s">
        <v>778</v>
      </c>
      <c r="T63" s="391" t="s">
        <v>73</v>
      </c>
      <c r="U63" s="394">
        <v>0.2</v>
      </c>
      <c r="V63" s="391">
        <v>2017</v>
      </c>
      <c r="W63" s="488">
        <v>1</v>
      </c>
      <c r="X63" s="394">
        <v>0.2</v>
      </c>
      <c r="Y63" s="394">
        <v>0.2</v>
      </c>
      <c r="Z63" s="453">
        <v>1</v>
      </c>
      <c r="AA63" s="453">
        <f>6/6</f>
        <v>1</v>
      </c>
      <c r="AB63" s="394">
        <v>1</v>
      </c>
      <c r="AC63" s="394"/>
      <c r="AD63" s="394">
        <v>1</v>
      </c>
      <c r="AE63" s="394" t="s">
        <v>938</v>
      </c>
      <c r="AF63" s="394" t="s">
        <v>939</v>
      </c>
      <c r="AG63" s="440" t="s">
        <v>811</v>
      </c>
      <c r="AH63" s="441"/>
    </row>
    <row r="64" spans="1:37" s="385" customFormat="1" ht="71.25" customHeight="1" x14ac:dyDescent="0.2">
      <c r="A64" s="826"/>
      <c r="B64" s="826"/>
      <c r="C64" s="832"/>
      <c r="D64" s="832"/>
      <c r="E64" s="826"/>
      <c r="F64" s="826"/>
      <c r="G64" s="826"/>
      <c r="H64" s="826"/>
      <c r="I64" s="826"/>
      <c r="J64" s="826"/>
      <c r="K64" s="826"/>
      <c r="L64" s="867"/>
      <c r="M64" s="867"/>
      <c r="N64" s="826"/>
      <c r="O64" s="826"/>
      <c r="P64" s="422">
        <v>50</v>
      </c>
      <c r="Q64" s="469" t="s">
        <v>779</v>
      </c>
      <c r="R64" s="391" t="s">
        <v>780</v>
      </c>
      <c r="S64" s="466" t="s">
        <v>778</v>
      </c>
      <c r="T64" s="391" t="s">
        <v>73</v>
      </c>
      <c r="U64" s="431">
        <v>0.9</v>
      </c>
      <c r="V64" s="390">
        <v>2017</v>
      </c>
      <c r="W64" s="482">
        <v>0.85</v>
      </c>
      <c r="X64" s="431">
        <v>0.9</v>
      </c>
      <c r="Y64" s="501">
        <v>0.9</v>
      </c>
      <c r="Z64" s="448">
        <v>0.85</v>
      </c>
      <c r="AA64" s="448">
        <f>2158820250/222733921800</f>
        <v>9.6923730007253892E-3</v>
      </c>
      <c r="AB64" s="431">
        <v>0.85</v>
      </c>
      <c r="AC64" s="431"/>
      <c r="AD64" s="431">
        <v>0.85</v>
      </c>
      <c r="AE64" s="431" t="s">
        <v>940</v>
      </c>
      <c r="AF64" s="461" t="s">
        <v>941</v>
      </c>
      <c r="AG64" s="440" t="s">
        <v>811</v>
      </c>
      <c r="AH64" s="441"/>
    </row>
    <row r="65" spans="1:34" s="385" customFormat="1" ht="71.25" customHeight="1" x14ac:dyDescent="0.2">
      <c r="A65" s="826"/>
      <c r="B65" s="826"/>
      <c r="C65" s="832"/>
      <c r="D65" s="832"/>
      <c r="E65" s="826"/>
      <c r="F65" s="826"/>
      <c r="G65" s="826"/>
      <c r="H65" s="826"/>
      <c r="I65" s="826"/>
      <c r="J65" s="826"/>
      <c r="K65" s="826"/>
      <c r="L65" s="867"/>
      <c r="M65" s="867"/>
      <c r="N65" s="826"/>
      <c r="O65" s="826"/>
      <c r="P65" s="422">
        <v>51</v>
      </c>
      <c r="Q65" s="469" t="s">
        <v>781</v>
      </c>
      <c r="R65" s="390" t="s">
        <v>782</v>
      </c>
      <c r="S65" s="466" t="s">
        <v>783</v>
      </c>
      <c r="T65" s="442" t="s">
        <v>784</v>
      </c>
      <c r="U65" s="443">
        <v>0.2</v>
      </c>
      <c r="V65" s="444">
        <v>2017</v>
      </c>
      <c r="W65" s="482">
        <v>0.6</v>
      </c>
      <c r="X65" s="443">
        <v>0.2</v>
      </c>
      <c r="Y65" s="443">
        <v>0.2</v>
      </c>
      <c r="Z65" s="448">
        <v>0.5</v>
      </c>
      <c r="AA65" s="448">
        <v>0.5</v>
      </c>
      <c r="AB65" s="431">
        <v>0.55000000000000004</v>
      </c>
      <c r="AC65" s="431"/>
      <c r="AD65" s="431">
        <v>0.6</v>
      </c>
      <c r="AE65" s="431" t="s">
        <v>942</v>
      </c>
      <c r="AF65" s="461" t="s">
        <v>943</v>
      </c>
      <c r="AG65" s="440" t="s">
        <v>811</v>
      </c>
      <c r="AH65" s="441"/>
    </row>
    <row r="66" spans="1:34" s="385" customFormat="1" ht="91.5" customHeight="1" x14ac:dyDescent="0.2">
      <c r="A66" s="826"/>
      <c r="B66" s="826"/>
      <c r="C66" s="832"/>
      <c r="D66" s="832"/>
      <c r="E66" s="826"/>
      <c r="F66" s="826"/>
      <c r="G66" s="826"/>
      <c r="H66" s="826"/>
      <c r="I66" s="826"/>
      <c r="J66" s="826"/>
      <c r="K66" s="826"/>
      <c r="L66" s="867"/>
      <c r="M66" s="867"/>
      <c r="N66" s="826"/>
      <c r="O66" s="826"/>
      <c r="P66" s="422">
        <v>52</v>
      </c>
      <c r="Q66" s="474" t="s">
        <v>785</v>
      </c>
      <c r="R66" s="391" t="s">
        <v>786</v>
      </c>
      <c r="S66" s="466" t="s">
        <v>783</v>
      </c>
      <c r="T66" s="392" t="s">
        <v>784</v>
      </c>
      <c r="U66" s="443">
        <v>0.2</v>
      </c>
      <c r="V66" s="392">
        <v>2017</v>
      </c>
      <c r="W66" s="489">
        <v>0.6</v>
      </c>
      <c r="X66" s="443">
        <v>0.2</v>
      </c>
      <c r="Y66" s="443">
        <v>0.2</v>
      </c>
      <c r="Z66" s="454">
        <v>0.5</v>
      </c>
      <c r="AA66" s="454">
        <v>0.5</v>
      </c>
      <c r="AB66" s="431">
        <v>0.55000000000000004</v>
      </c>
      <c r="AC66" s="431"/>
      <c r="AD66" s="431">
        <v>0.6</v>
      </c>
      <c r="AE66" s="461" t="s">
        <v>944</v>
      </c>
      <c r="AF66" s="431" t="s">
        <v>897</v>
      </c>
      <c r="AG66" s="440" t="s">
        <v>811</v>
      </c>
      <c r="AH66" s="441"/>
    </row>
    <row r="67" spans="1:34" s="385" customFormat="1" ht="84.75" customHeight="1" x14ac:dyDescent="0.2">
      <c r="A67" s="826"/>
      <c r="B67" s="826"/>
      <c r="C67" s="832"/>
      <c r="D67" s="832"/>
      <c r="E67" s="826"/>
      <c r="F67" s="826"/>
      <c r="G67" s="826"/>
      <c r="H67" s="826"/>
      <c r="I67" s="826"/>
      <c r="J67" s="826"/>
      <c r="K67" s="826"/>
      <c r="L67" s="867"/>
      <c r="M67" s="867"/>
      <c r="N67" s="826"/>
      <c r="O67" s="826"/>
      <c r="P67" s="422">
        <v>53</v>
      </c>
      <c r="Q67" s="469" t="s">
        <v>787</v>
      </c>
      <c r="R67" s="391" t="s">
        <v>788</v>
      </c>
      <c r="S67" s="466" t="s">
        <v>789</v>
      </c>
      <c r="T67" s="392" t="s">
        <v>784</v>
      </c>
      <c r="U67" s="393">
        <v>0.2</v>
      </c>
      <c r="V67" s="392">
        <v>2017</v>
      </c>
      <c r="W67" s="490">
        <v>0.55000000000000004</v>
      </c>
      <c r="X67" s="393">
        <v>0.2</v>
      </c>
      <c r="Y67" s="393">
        <v>0.2</v>
      </c>
      <c r="Z67" s="455">
        <v>0.4</v>
      </c>
      <c r="AA67" s="455">
        <v>0.4</v>
      </c>
      <c r="AB67" s="431">
        <v>0.5</v>
      </c>
      <c r="AC67" s="431"/>
      <c r="AD67" s="431">
        <v>0.55000000000000004</v>
      </c>
      <c r="AE67" s="461" t="s">
        <v>945</v>
      </c>
      <c r="AF67" s="461" t="s">
        <v>897</v>
      </c>
      <c r="AG67" s="440" t="s">
        <v>811</v>
      </c>
      <c r="AH67" s="441"/>
    </row>
    <row r="68" spans="1:34" s="385" customFormat="1" ht="90" customHeight="1" x14ac:dyDescent="0.2">
      <c r="A68" s="826"/>
      <c r="B68" s="826"/>
      <c r="C68" s="832"/>
      <c r="D68" s="832"/>
      <c r="E68" s="826"/>
      <c r="F68" s="826"/>
      <c r="G68" s="826"/>
      <c r="H68" s="826"/>
      <c r="I68" s="826"/>
      <c r="J68" s="826"/>
      <c r="K68" s="826"/>
      <c r="L68" s="867"/>
      <c r="M68" s="867"/>
      <c r="N68" s="826"/>
      <c r="O68" s="826"/>
      <c r="P68" s="422">
        <v>54</v>
      </c>
      <c r="Q68" s="469" t="s">
        <v>790</v>
      </c>
      <c r="R68" s="391" t="s">
        <v>791</v>
      </c>
      <c r="S68" s="466" t="s">
        <v>792</v>
      </c>
      <c r="T68" s="392" t="s">
        <v>784</v>
      </c>
      <c r="U68" s="394">
        <v>0.6</v>
      </c>
      <c r="V68" s="392">
        <v>2017</v>
      </c>
      <c r="W68" s="490">
        <v>0.8</v>
      </c>
      <c r="X68" s="394">
        <v>0.6</v>
      </c>
      <c r="Y68" s="394">
        <v>0.6</v>
      </c>
      <c r="Z68" s="455">
        <v>0.8</v>
      </c>
      <c r="AA68" s="455">
        <f>26/30</f>
        <v>0.8666666666666667</v>
      </c>
      <c r="AB68" s="393">
        <v>0.8</v>
      </c>
      <c r="AC68" s="393"/>
      <c r="AD68" s="393">
        <v>0.8</v>
      </c>
      <c r="AE68" s="461" t="s">
        <v>946</v>
      </c>
      <c r="AF68" s="461" t="s">
        <v>897</v>
      </c>
      <c r="AG68" s="440" t="s">
        <v>811</v>
      </c>
      <c r="AH68" s="441"/>
    </row>
    <row r="69" spans="1:34" s="385" customFormat="1" ht="71.25" customHeight="1" x14ac:dyDescent="0.2">
      <c r="A69" s="826"/>
      <c r="B69" s="826"/>
      <c r="C69" s="832"/>
      <c r="D69" s="832"/>
      <c r="E69" s="826"/>
      <c r="F69" s="826"/>
      <c r="G69" s="826"/>
      <c r="H69" s="826"/>
      <c r="I69" s="826"/>
      <c r="J69" s="826"/>
      <c r="K69" s="826"/>
      <c r="L69" s="867"/>
      <c r="M69" s="867"/>
      <c r="N69" s="826"/>
      <c r="O69" s="826"/>
      <c r="P69" s="422">
        <v>55</v>
      </c>
      <c r="Q69" s="469" t="s">
        <v>793</v>
      </c>
      <c r="R69" s="391" t="s">
        <v>794</v>
      </c>
      <c r="S69" s="466" t="s">
        <v>795</v>
      </c>
      <c r="T69" s="391" t="s">
        <v>73</v>
      </c>
      <c r="U69" s="394">
        <v>0.2</v>
      </c>
      <c r="V69" s="392">
        <v>2017</v>
      </c>
      <c r="W69" s="490">
        <v>0.5</v>
      </c>
      <c r="X69" s="394">
        <v>0.2</v>
      </c>
      <c r="Y69" s="394">
        <v>0.2</v>
      </c>
      <c r="Z69" s="455">
        <v>0.3</v>
      </c>
      <c r="AA69" s="455">
        <v>0.3</v>
      </c>
      <c r="AB69" s="393">
        <v>0.4</v>
      </c>
      <c r="AC69" s="393"/>
      <c r="AD69" s="393">
        <v>0.5</v>
      </c>
      <c r="AE69" s="461" t="s">
        <v>947</v>
      </c>
      <c r="AF69" s="461" t="s">
        <v>897</v>
      </c>
      <c r="AG69" s="440" t="s">
        <v>811</v>
      </c>
      <c r="AH69" s="441"/>
    </row>
    <row r="70" spans="1:34" s="385" customFormat="1" ht="71.25" customHeight="1" x14ac:dyDescent="0.2">
      <c r="A70" s="826"/>
      <c r="B70" s="826"/>
      <c r="C70" s="832"/>
      <c r="D70" s="832"/>
      <c r="E70" s="826"/>
      <c r="F70" s="826"/>
      <c r="G70" s="826"/>
      <c r="H70" s="826"/>
      <c r="I70" s="826"/>
      <c r="J70" s="826"/>
      <c r="K70" s="826"/>
      <c r="L70" s="867"/>
      <c r="M70" s="867"/>
      <c r="N70" s="826"/>
      <c r="O70" s="826"/>
      <c r="P70" s="422">
        <v>56</v>
      </c>
      <c r="Q70" s="474" t="s">
        <v>796</v>
      </c>
      <c r="R70" s="395" t="s">
        <v>797</v>
      </c>
      <c r="S70" s="467" t="s">
        <v>783</v>
      </c>
      <c r="T70" s="395" t="s">
        <v>73</v>
      </c>
      <c r="U70" s="396">
        <v>0.2</v>
      </c>
      <c r="V70" s="391">
        <v>2017</v>
      </c>
      <c r="W70" s="491">
        <v>0.7</v>
      </c>
      <c r="X70" s="396">
        <v>0.2</v>
      </c>
      <c r="Y70" s="396">
        <v>0.2</v>
      </c>
      <c r="Z70" s="456">
        <f>3/5</f>
        <v>0.6</v>
      </c>
      <c r="AA70" s="456">
        <f>3/5</f>
        <v>0.6</v>
      </c>
      <c r="AB70" s="397">
        <v>0.65</v>
      </c>
      <c r="AC70" s="397"/>
      <c r="AD70" s="397">
        <v>0.7</v>
      </c>
      <c r="AE70" s="461" t="s">
        <v>948</v>
      </c>
      <c r="AF70" s="461" t="s">
        <v>949</v>
      </c>
      <c r="AG70" s="440" t="s">
        <v>811</v>
      </c>
      <c r="AH70" s="441"/>
    </row>
    <row r="71" spans="1:34" s="385" customFormat="1" ht="90" customHeight="1" x14ac:dyDescent="0.2">
      <c r="A71" s="826"/>
      <c r="B71" s="826"/>
      <c r="C71" s="832"/>
      <c r="D71" s="832"/>
      <c r="E71" s="826"/>
      <c r="F71" s="826"/>
      <c r="G71" s="826"/>
      <c r="H71" s="826"/>
      <c r="I71" s="826"/>
      <c r="J71" s="826"/>
      <c r="K71" s="826"/>
      <c r="L71" s="867"/>
      <c r="M71" s="867"/>
      <c r="N71" s="826"/>
      <c r="O71" s="826"/>
      <c r="P71" s="422">
        <v>57</v>
      </c>
      <c r="Q71" s="469" t="s">
        <v>798</v>
      </c>
      <c r="R71" s="391" t="s">
        <v>799</v>
      </c>
      <c r="S71" s="466" t="s">
        <v>800</v>
      </c>
      <c r="T71" s="391" t="s">
        <v>784</v>
      </c>
      <c r="U71" s="394">
        <v>0.7</v>
      </c>
      <c r="V71" s="423">
        <v>2017</v>
      </c>
      <c r="W71" s="488">
        <v>1</v>
      </c>
      <c r="X71" s="394">
        <v>0.7</v>
      </c>
      <c r="Y71" s="394">
        <v>0.7</v>
      </c>
      <c r="Z71" s="453">
        <v>1</v>
      </c>
      <c r="AA71" s="453">
        <f>4/4</f>
        <v>1</v>
      </c>
      <c r="AB71" s="394">
        <v>1</v>
      </c>
      <c r="AC71" s="394"/>
      <c r="AD71" s="394">
        <v>1</v>
      </c>
      <c r="AE71" s="461" t="s">
        <v>950</v>
      </c>
      <c r="AF71" s="394" t="s">
        <v>951</v>
      </c>
      <c r="AG71" s="440" t="s">
        <v>811</v>
      </c>
      <c r="AH71" s="441"/>
    </row>
    <row r="72" spans="1:34" s="385" customFormat="1" ht="102.75" customHeight="1" x14ac:dyDescent="0.2">
      <c r="A72" s="826"/>
      <c r="B72" s="826"/>
      <c r="C72" s="832"/>
      <c r="D72" s="832"/>
      <c r="E72" s="826"/>
      <c r="F72" s="826"/>
      <c r="G72" s="826"/>
      <c r="H72" s="826"/>
      <c r="I72" s="826"/>
      <c r="J72" s="826"/>
      <c r="K72" s="826"/>
      <c r="L72" s="867"/>
      <c r="M72" s="867"/>
      <c r="N72" s="826"/>
      <c r="O72" s="826"/>
      <c r="P72" s="422">
        <v>58</v>
      </c>
      <c r="Q72" s="469" t="s">
        <v>801</v>
      </c>
      <c r="R72" s="391" t="s">
        <v>802</v>
      </c>
      <c r="S72" s="466" t="s">
        <v>803</v>
      </c>
      <c r="T72" s="392" t="s">
        <v>784</v>
      </c>
      <c r="U72" s="442">
        <v>0.3</v>
      </c>
      <c r="V72" s="444">
        <v>2017</v>
      </c>
      <c r="W72" s="492">
        <v>1</v>
      </c>
      <c r="X72" s="442">
        <v>0.3</v>
      </c>
      <c r="Y72" s="442">
        <v>0.3</v>
      </c>
      <c r="Z72" s="457">
        <v>1</v>
      </c>
      <c r="AA72" s="457">
        <f>4/4</f>
        <v>1</v>
      </c>
      <c r="AB72" s="394">
        <v>1</v>
      </c>
      <c r="AC72" s="394"/>
      <c r="AD72" s="394">
        <v>1</v>
      </c>
      <c r="AE72" s="394" t="s">
        <v>979</v>
      </c>
      <c r="AF72" s="394" t="s">
        <v>980</v>
      </c>
      <c r="AG72" s="440" t="s">
        <v>811</v>
      </c>
      <c r="AH72" s="441"/>
    </row>
    <row r="73" spans="1:34" s="385" customFormat="1" ht="102.75" customHeight="1" x14ac:dyDescent="0.2">
      <c r="A73" s="826"/>
      <c r="B73" s="826"/>
      <c r="C73" s="832"/>
      <c r="D73" s="832"/>
      <c r="E73" s="826"/>
      <c r="F73" s="826"/>
      <c r="G73" s="826"/>
      <c r="H73" s="826"/>
      <c r="I73" s="826"/>
      <c r="J73" s="826"/>
      <c r="K73" s="826"/>
      <c r="L73" s="867"/>
      <c r="M73" s="867"/>
      <c r="N73" s="826"/>
      <c r="O73" s="826"/>
      <c r="P73" s="422">
        <v>59</v>
      </c>
      <c r="Q73" s="469" t="s">
        <v>804</v>
      </c>
      <c r="R73" s="391" t="s">
        <v>805</v>
      </c>
      <c r="S73" s="466" t="s">
        <v>806</v>
      </c>
      <c r="T73" s="392" t="s">
        <v>784</v>
      </c>
      <c r="U73" s="393">
        <v>0.2</v>
      </c>
      <c r="V73" s="392">
        <v>2017</v>
      </c>
      <c r="W73" s="490">
        <v>1</v>
      </c>
      <c r="X73" s="393">
        <v>0.2</v>
      </c>
      <c r="Y73" s="393">
        <v>0.2</v>
      </c>
      <c r="Z73" s="455">
        <v>1</v>
      </c>
      <c r="AA73" s="457">
        <f>4/4</f>
        <v>1</v>
      </c>
      <c r="AB73" s="394">
        <v>1</v>
      </c>
      <c r="AC73" s="394"/>
      <c r="AD73" s="394">
        <v>1</v>
      </c>
      <c r="AE73" s="394" t="s">
        <v>981</v>
      </c>
      <c r="AF73" s="394" t="s">
        <v>897</v>
      </c>
      <c r="AG73" s="440" t="s">
        <v>811</v>
      </c>
      <c r="AH73" s="441"/>
    </row>
    <row r="74" spans="1:34" s="385" customFormat="1" ht="71.25" customHeight="1" x14ac:dyDescent="0.2">
      <c r="A74" s="826"/>
      <c r="B74" s="826"/>
      <c r="C74" s="832"/>
      <c r="D74" s="832"/>
      <c r="E74" s="826"/>
      <c r="F74" s="826"/>
      <c r="G74" s="826"/>
      <c r="H74" s="826"/>
      <c r="I74" s="826"/>
      <c r="J74" s="826"/>
      <c r="K74" s="826"/>
      <c r="L74" s="867"/>
      <c r="M74" s="867"/>
      <c r="N74" s="826"/>
      <c r="O74" s="826"/>
      <c r="P74" s="422">
        <v>60</v>
      </c>
      <c r="Q74" s="469" t="s">
        <v>807</v>
      </c>
      <c r="R74" s="391" t="s">
        <v>808</v>
      </c>
      <c r="S74" s="466" t="s">
        <v>806</v>
      </c>
      <c r="T74" s="391" t="s">
        <v>73</v>
      </c>
      <c r="U74" s="393">
        <v>0.2</v>
      </c>
      <c r="V74" s="392">
        <v>2017</v>
      </c>
      <c r="W74" s="490">
        <v>0.8</v>
      </c>
      <c r="X74" s="393">
        <v>0.2</v>
      </c>
      <c r="Y74" s="393">
        <v>0.2</v>
      </c>
      <c r="Z74" s="455">
        <v>0.8</v>
      </c>
      <c r="AA74" s="455">
        <v>0.8</v>
      </c>
      <c r="AB74" s="393">
        <v>0.8</v>
      </c>
      <c r="AC74" s="393"/>
      <c r="AD74" s="393">
        <v>0.8</v>
      </c>
      <c r="AE74" s="394" t="s">
        <v>982</v>
      </c>
      <c r="AF74" s="394" t="s">
        <v>983</v>
      </c>
      <c r="AG74" s="440" t="s">
        <v>811</v>
      </c>
      <c r="AH74" s="441"/>
    </row>
    <row r="75" spans="1:34" ht="15" customHeight="1" x14ac:dyDescent="0.3">
      <c r="O75" s="400"/>
      <c r="X75"/>
      <c r="AD75" s="383"/>
    </row>
    <row r="76" spans="1:34" x14ac:dyDescent="0.3">
      <c r="O76" s="400"/>
      <c r="X76"/>
      <c r="AB76" s="383"/>
    </row>
    <row r="77" spans="1:34" ht="15" customHeight="1" x14ac:dyDescent="0.3"/>
    <row r="79" spans="1:34" ht="15" customHeight="1" x14ac:dyDescent="0.3"/>
    <row r="83" ht="15" customHeight="1" x14ac:dyDescent="0.3"/>
    <row r="86" ht="15" customHeight="1" x14ac:dyDescent="0.3"/>
    <row r="89" ht="15" customHeight="1" x14ac:dyDescent="0.3"/>
    <row r="92" ht="15" customHeight="1" x14ac:dyDescent="0.3"/>
  </sheetData>
  <mergeCells count="194">
    <mergeCell ref="L36:L38"/>
    <mergeCell ref="M36:M38"/>
    <mergeCell ref="N36:N38"/>
    <mergeCell ref="O36:O38"/>
    <mergeCell ref="A12:A14"/>
    <mergeCell ref="B12:B14"/>
    <mergeCell ref="C12:D14"/>
    <mergeCell ref="E12:E14"/>
    <mergeCell ref="F12:J12"/>
    <mergeCell ref="K12:K14"/>
    <mergeCell ref="P12:P14"/>
    <mergeCell ref="X12:X14"/>
    <mergeCell ref="Z12:Z14"/>
    <mergeCell ref="S13:S14"/>
    <mergeCell ref="T13:T14"/>
    <mergeCell ref="AG12:AG14"/>
    <mergeCell ref="AH12:AH14"/>
    <mergeCell ref="F13:F14"/>
    <mergeCell ref="G13:G14"/>
    <mergeCell ref="H13:H14"/>
    <mergeCell ref="I13:J13"/>
    <mergeCell ref="R13:R14"/>
    <mergeCell ref="Q12:Q14"/>
    <mergeCell ref="R12:V12"/>
    <mergeCell ref="W12:W14"/>
    <mergeCell ref="U13:V13"/>
    <mergeCell ref="AB12:AB14"/>
    <mergeCell ref="AD12:AD14"/>
    <mergeCell ref="L12:L14"/>
    <mergeCell ref="M12:M14"/>
    <mergeCell ref="N12:N14"/>
    <mergeCell ref="O12:O14"/>
    <mergeCell ref="Y12:Y14"/>
    <mergeCell ref="AA12:AA14"/>
    <mergeCell ref="AC12:AC14"/>
    <mergeCell ref="AE12:AE14"/>
    <mergeCell ref="AF12:AF14"/>
    <mergeCell ref="C15:D15"/>
    <mergeCell ref="G25:G27"/>
    <mergeCell ref="H25:H27"/>
    <mergeCell ref="I25:I27"/>
    <mergeCell ref="J25:J27"/>
    <mergeCell ref="K25:K27"/>
    <mergeCell ref="G17:G24"/>
    <mergeCell ref="H17:H24"/>
    <mergeCell ref="I17:I24"/>
    <mergeCell ref="J17:J24"/>
    <mergeCell ref="K17:K24"/>
    <mergeCell ref="C16:D16"/>
    <mergeCell ref="A25:A27"/>
    <mergeCell ref="B25:B27"/>
    <mergeCell ref="C25:D27"/>
    <mergeCell ref="E25:E27"/>
    <mergeCell ref="F25:F27"/>
    <mergeCell ref="G28:G29"/>
    <mergeCell ref="A17:A24"/>
    <mergeCell ref="B17:B24"/>
    <mergeCell ref="C17:D24"/>
    <mergeCell ref="E17:E24"/>
    <mergeCell ref="F17:F24"/>
    <mergeCell ref="A28:A29"/>
    <mergeCell ref="B28:B29"/>
    <mergeCell ref="C28:C29"/>
    <mergeCell ref="D28:D29"/>
    <mergeCell ref="E28:E29"/>
    <mergeCell ref="F28:F29"/>
    <mergeCell ref="A30:A31"/>
    <mergeCell ref="A32:A34"/>
    <mergeCell ref="B32:B34"/>
    <mergeCell ref="C32:D34"/>
    <mergeCell ref="E32:E34"/>
    <mergeCell ref="B30:B31"/>
    <mergeCell ref="E30:E31"/>
    <mergeCell ref="I30:I31"/>
    <mergeCell ref="J30:J31"/>
    <mergeCell ref="C30:D31"/>
    <mergeCell ref="F32:F34"/>
    <mergeCell ref="G32:G34"/>
    <mergeCell ref="F30:F31"/>
    <mergeCell ref="G30:G31"/>
    <mergeCell ref="A36:A38"/>
    <mergeCell ref="B36:B38"/>
    <mergeCell ref="C36:D38"/>
    <mergeCell ref="E36:E38"/>
    <mergeCell ref="F36:F38"/>
    <mergeCell ref="H32:H34"/>
    <mergeCell ref="I32:I34"/>
    <mergeCell ref="J32:J34"/>
    <mergeCell ref="K32:K34"/>
    <mergeCell ref="C35:D35"/>
    <mergeCell ref="A51:A58"/>
    <mergeCell ref="B51:B58"/>
    <mergeCell ref="C51:D58"/>
    <mergeCell ref="E51:E58"/>
    <mergeCell ref="F51:F58"/>
    <mergeCell ref="A60:A62"/>
    <mergeCell ref="B60:B62"/>
    <mergeCell ref="C60:D62"/>
    <mergeCell ref="E60:E62"/>
    <mergeCell ref="F60:F62"/>
    <mergeCell ref="E44:E49"/>
    <mergeCell ref="F44:F49"/>
    <mergeCell ref="G44:G49"/>
    <mergeCell ref="C43:D43"/>
    <mergeCell ref="D7:X7"/>
    <mergeCell ref="D8:X8"/>
    <mergeCell ref="J60:J62"/>
    <mergeCell ref="K60:K62"/>
    <mergeCell ref="G60:G62"/>
    <mergeCell ref="H60:H62"/>
    <mergeCell ref="C50:D50"/>
    <mergeCell ref="I60:I62"/>
    <mergeCell ref="G51:G58"/>
    <mergeCell ref="H51:H58"/>
    <mergeCell ref="I51:I58"/>
    <mergeCell ref="C42:D42"/>
    <mergeCell ref="C39:D39"/>
    <mergeCell ref="K36:K38"/>
    <mergeCell ref="G36:G38"/>
    <mergeCell ref="H36:H38"/>
    <mergeCell ref="I36:I38"/>
    <mergeCell ref="J36:J38"/>
    <mergeCell ref="C40:D40"/>
    <mergeCell ref="C41:D41"/>
    <mergeCell ref="A63:A74"/>
    <mergeCell ref="B63:B74"/>
    <mergeCell ref="C63:D74"/>
    <mergeCell ref="E63:E74"/>
    <mergeCell ref="F63:F74"/>
    <mergeCell ref="G63:G74"/>
    <mergeCell ref="E11:X11"/>
    <mergeCell ref="D1:Y1"/>
    <mergeCell ref="D2:Y2"/>
    <mergeCell ref="D3:Y3"/>
    <mergeCell ref="D4:Y4"/>
    <mergeCell ref="D6:X6"/>
    <mergeCell ref="D9:X9"/>
    <mergeCell ref="A11:D11"/>
    <mergeCell ref="C59:D59"/>
    <mergeCell ref="J51:J58"/>
    <mergeCell ref="K51:K58"/>
    <mergeCell ref="H44:H49"/>
    <mergeCell ref="I44:I49"/>
    <mergeCell ref="J44:J49"/>
    <mergeCell ref="K44:K49"/>
    <mergeCell ref="A44:A49"/>
    <mergeCell ref="B44:B49"/>
    <mergeCell ref="C44:D49"/>
    <mergeCell ref="L17:L24"/>
    <mergeCell ref="M17:M24"/>
    <mergeCell ref="N17:N24"/>
    <mergeCell ref="O17:O24"/>
    <mergeCell ref="L25:L27"/>
    <mergeCell ref="M25:M27"/>
    <mergeCell ref="N25:N27"/>
    <mergeCell ref="O25:O27"/>
    <mergeCell ref="H63:H74"/>
    <mergeCell ref="I63:I74"/>
    <mergeCell ref="J63:J74"/>
    <mergeCell ref="K63:K74"/>
    <mergeCell ref="H30:H31"/>
    <mergeCell ref="H28:H29"/>
    <mergeCell ref="I28:I29"/>
    <mergeCell ref="J28:J29"/>
    <mergeCell ref="K28:K29"/>
    <mergeCell ref="K30:K31"/>
    <mergeCell ref="L63:L74"/>
    <mergeCell ref="M63:M74"/>
    <mergeCell ref="N63:N74"/>
    <mergeCell ref="O63:O74"/>
    <mergeCell ref="L28:L29"/>
    <mergeCell ref="M28:M29"/>
    <mergeCell ref="N28:N29"/>
    <mergeCell ref="O28:O29"/>
    <mergeCell ref="L30:L31"/>
    <mergeCell ref="M30:M31"/>
    <mergeCell ref="N30:N31"/>
    <mergeCell ref="O30:O31"/>
    <mergeCell ref="L32:L34"/>
    <mergeCell ref="M32:M34"/>
    <mergeCell ref="N32:N34"/>
    <mergeCell ref="O32:O34"/>
    <mergeCell ref="L44:L49"/>
    <mergeCell ref="M44:M49"/>
    <mergeCell ref="N44:N49"/>
    <mergeCell ref="O44:O49"/>
    <mergeCell ref="L51:L58"/>
    <mergeCell ref="M51:M58"/>
    <mergeCell ref="N51:N58"/>
    <mergeCell ref="O51:O58"/>
    <mergeCell ref="L60:L62"/>
    <mergeCell ref="M60:M62"/>
    <mergeCell ref="N60:N62"/>
    <mergeCell ref="O60:O62"/>
  </mergeCells>
  <dataValidations count="1">
    <dataValidation operator="greaterThan" allowBlank="1" showInputMessage="1" showErrorMessage="1" sqref="E51:E61 E43 Q41"/>
  </dataValidations>
  <pageMargins left="0.70866141732283472" right="0.70866141732283472" top="0.74803149606299213" bottom="0.74803149606299213" header="0.31496062992125984" footer="0.31496062992125984"/>
  <pageSetup paperSize="5" scale="6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6" sqref="F6:I15"/>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 PAS </vt:lpstr>
      <vt:lpstr>SEG PI </vt:lpstr>
      <vt:lpstr> Plan Indicativo - II sem 2018</vt:lpstr>
      <vt:lpstr>Hoja1</vt:lpstr>
      <vt:lpstr>' Plan Indicativo - II sem 2018'!Títulos_a_imprimir</vt:lpstr>
    </vt:vector>
  </TitlesOfParts>
  <Company>http://www.centor.mx.gd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user</cp:lastModifiedBy>
  <cp:lastPrinted>2018-08-24T12:09:34Z</cp:lastPrinted>
  <dcterms:created xsi:type="dcterms:W3CDTF">2017-07-12T02:01:43Z</dcterms:created>
  <dcterms:modified xsi:type="dcterms:W3CDTF">2019-01-26T17:04:21Z</dcterms:modified>
</cp:coreProperties>
</file>